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OneDrive - omaxauto.com\Desktop\"/>
    </mc:Choice>
  </mc:AlternateContent>
  <bookViews>
    <workbookView xWindow="0" yWindow="0" windowWidth="23040" windowHeight="9264"/>
  </bookViews>
  <sheets>
    <sheet name="DividendFile_24042026_10590857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2" i="1" l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<sst xmlns="http://schemas.openxmlformats.org/spreadsheetml/2006/main" count="1942" uniqueCount="1558">
  <si>
    <t>WNO</t>
  </si>
  <si>
    <t>FLNO</t>
  </si>
  <si>
    <t>NAM1</t>
  </si>
  <si>
    <t>Add1</t>
  </si>
  <si>
    <t>Add2</t>
  </si>
  <si>
    <t>Add3</t>
  </si>
  <si>
    <t>City</t>
  </si>
  <si>
    <t>PIN</t>
  </si>
  <si>
    <t>SHARES</t>
  </si>
  <si>
    <t>NETDVD</t>
  </si>
  <si>
    <t>LAL CHAND JAIN</t>
  </si>
  <si>
    <t>S/O RAJU LAL JAIN</t>
  </si>
  <si>
    <t>V.P. JHIRANA</t>
  </si>
  <si>
    <t>THASHIL- PEEPLLI, DIDT- TONK</t>
  </si>
  <si>
    <t>JHIRANA</t>
  </si>
  <si>
    <t>UMARBIN MAHAMADBHAI PAHESAN</t>
  </si>
  <si>
    <t>'AZIZA MANZIL',</t>
  </si>
  <si>
    <t>OPP. GANDHI BAUG,</t>
  </si>
  <si>
    <t>DIST. SURENDRANAGAR,DHRANGADHRA.</t>
  </si>
  <si>
    <t>MUMBAI</t>
  </si>
  <si>
    <t>SHARAD VINAYAK KULKARNI</t>
  </si>
  <si>
    <t>B-303 SURENDRA HIRANAGAR</t>
  </si>
  <si>
    <t>MULUND W</t>
  </si>
  <si>
    <t>CHENNAI</t>
  </si>
  <si>
    <t>B NANDA KUMAR</t>
  </si>
  <si>
    <t>NO 24 PUDUPET GARDEN STREET</t>
  </si>
  <si>
    <t>ROYAPETTAH</t>
  </si>
  <si>
    <t>P SHYAM SUNDER</t>
  </si>
  <si>
    <t>22 LIC COLONY</t>
  </si>
  <si>
    <t>DR RADHA KRISHNAN NAGAR</t>
  </si>
  <si>
    <t>TIRUVANMIYURCHENNAI</t>
  </si>
  <si>
    <t>LUDHIANA</t>
  </si>
  <si>
    <t>DHARMBIR .</t>
  </si>
  <si>
    <t>VISHKARMA STREET</t>
  </si>
  <si>
    <t>GILL ROAD</t>
  </si>
  <si>
    <t>NILESHKUMAR AMRUTLAL DEDHIA</t>
  </si>
  <si>
    <t>206 LAXMI SADAN</t>
  </si>
  <si>
    <t>2AVER ROAD.MULUND(W)</t>
  </si>
  <si>
    <t>THANE</t>
  </si>
  <si>
    <t>SUDHIRKUMAR AGRAWAL</t>
  </si>
  <si>
    <t>B-G-1 SARNATH CHS LTD.</t>
  </si>
  <si>
    <t>UPPER GOVIND NAGAR</t>
  </si>
  <si>
    <t>MALAD EAST</t>
  </si>
  <si>
    <t>VIRUDHUNAGAR</t>
  </si>
  <si>
    <t>S.SIVA PRAKASAM .</t>
  </si>
  <si>
    <t>OLDNO-89 NEWNO-72</t>
  </si>
  <si>
    <t>NORTH CAR STREET</t>
  </si>
  <si>
    <t>ARUPPUKKOTTAI</t>
  </si>
  <si>
    <t>DELHI</t>
  </si>
  <si>
    <t>PRABHA SARIN</t>
  </si>
  <si>
    <t>KOTHI NO 274, GROUND FLOOR</t>
  </si>
  <si>
    <t>KOHAT ENCLAVE</t>
  </si>
  <si>
    <t>PITAMPURADELHI</t>
  </si>
  <si>
    <t>LUCKNOW</t>
  </si>
  <si>
    <t>KAMLESH KUMAR SRIVASTAV</t>
  </si>
  <si>
    <t>E 2/456 SECTOR F</t>
  </si>
  <si>
    <t>JANKIPURAM</t>
  </si>
  <si>
    <t>LUCKNOWUTTAR PRADESH</t>
  </si>
  <si>
    <t>SMITA SHIVARAMAN</t>
  </si>
  <si>
    <t>A-503,5TH FLOOR,SAROVAR-</t>
  </si>
  <si>
    <t>TOWER,OPP.TMC ALMEDA ROAD,</t>
  </si>
  <si>
    <t>PANCHPAKHADI,THANE (WEST),</t>
  </si>
  <si>
    <t>ABHAY DHANPAL HAVLE</t>
  </si>
  <si>
    <t>9, SOMWAR PETH,</t>
  </si>
  <si>
    <t>KARAD</t>
  </si>
  <si>
    <t>HYDERABAD</t>
  </si>
  <si>
    <t>KUSUM M. MEHTA</t>
  </si>
  <si>
    <t>4-8-50/A/1, RANGMAHAL ROAD,</t>
  </si>
  <si>
    <t>PUTLI BOWLI,</t>
  </si>
  <si>
    <t>HYDERABAD.</t>
  </si>
  <si>
    <t>M SURESH KUMAR</t>
  </si>
  <si>
    <t>48/115</t>
  </si>
  <si>
    <t>KOTHAPET</t>
  </si>
  <si>
    <t>RAYACHOTI KADAPA (DIST)ANDHRA PRADESH</t>
  </si>
  <si>
    <t>ANDHRA PRADESH</t>
  </si>
  <si>
    <t>BANGALORE</t>
  </si>
  <si>
    <t>J RAVI CHANDRA</t>
  </si>
  <si>
    <t>ACCOUNTS SECTION HQTC (U)</t>
  </si>
  <si>
    <t>INDIAN AIR FORCE J C NAGAR</t>
  </si>
  <si>
    <t>HEBBALBANGALORE</t>
  </si>
  <si>
    <t>VIRENDRASINH NARENDRA JADEJA</t>
  </si>
  <si>
    <t>PLOT NO 20</t>
  </si>
  <si>
    <t>SAMIKSHA SHANTINAGAR</t>
  </si>
  <si>
    <t>TILAKWADIBELGAUM</t>
  </si>
  <si>
    <t>MADHUSUDAN FUTNANI</t>
  </si>
  <si>
    <t>1/115, BLACK- 1</t>
  </si>
  <si>
    <t>CHEMMENCHERI (P)</t>
  </si>
  <si>
    <t>KANCHEEPURAM</t>
  </si>
  <si>
    <t>KRISHAN GOPAL GUPTA</t>
  </si>
  <si>
    <t>C30,SHYAM VIHAR, PHASE 2,MBD</t>
  </si>
  <si>
    <t>PUBLIC SCHOOL,DINDAR PUR,</t>
  </si>
  <si>
    <t>SOUTH WEST DELHI,DELHI,110043SOUTH WEST DELHI</t>
  </si>
  <si>
    <t>NEW DELHI</t>
  </si>
  <si>
    <t>SURENDRA SINGH</t>
  </si>
  <si>
    <t>H NO 220</t>
  </si>
  <si>
    <t>SECTOR 22A</t>
  </si>
  <si>
    <t>GURGAONHARYANA</t>
  </si>
  <si>
    <t>SUPRIYA SHARMA</t>
  </si>
  <si>
    <t>SEC 13</t>
  </si>
  <si>
    <t>UEKARNAL</t>
  </si>
  <si>
    <t>GURDASPUR</t>
  </si>
  <si>
    <t>AMIT KUMAR</t>
  </si>
  <si>
    <t>SUNDER NAGER PATHANKOT</t>
  </si>
  <si>
    <t>OPP SAIGAL NURSING HOME</t>
  </si>
  <si>
    <t>AHMEDABAD</t>
  </si>
  <si>
    <t>GAGANDEEP SINGH</t>
  </si>
  <si>
    <t>H NO 109</t>
  </si>
  <si>
    <t>GHUMAN NAGAR</t>
  </si>
  <si>
    <t>PATIALAPATIALA</t>
  </si>
  <si>
    <t>SANTOSH SURI</t>
  </si>
  <si>
    <t>1405 NANDA TOWER</t>
  </si>
  <si>
    <t>KAUSHAMBI</t>
  </si>
  <si>
    <t>GHAZIABAD</t>
  </si>
  <si>
    <t>SHAILENDRA NIGAM</t>
  </si>
  <si>
    <t>538KA/1714 SITAPUR ROAD INFRON</t>
  </si>
  <si>
    <t>OF SHIV MANDIR VIGYAN VIHAR</t>
  </si>
  <si>
    <t>CLY TRIVENI NAGAR2 NIRALA NGR</t>
  </si>
  <si>
    <t>SAHARANPUR</t>
  </si>
  <si>
    <t>Sunakshi Tyagi</t>
  </si>
  <si>
    <t>C/O Madhusudhan tyagi Gudamb Gudamb</t>
  </si>
  <si>
    <t>SATISH NAVNIT MEHTA</t>
  </si>
  <si>
    <t>301, ANANG AVENUE</t>
  </si>
  <si>
    <t>18, BRAHMINMITRA MANDAL SOCIETY</t>
  </si>
  <si>
    <t>INDUSIND BANK LANE, ELLISBRIDGEAHMEDABAD, GUJARAT</t>
  </si>
  <si>
    <t>KATHIRVELU K</t>
  </si>
  <si>
    <t>OLD NO-9A NEW NO-22</t>
  </si>
  <si>
    <t>RAJA BHATHAR STREET</t>
  </si>
  <si>
    <t>TIRUPATTUR POST</t>
  </si>
  <si>
    <t>TIRUPATTUR</t>
  </si>
  <si>
    <t>PERIYAR</t>
  </si>
  <si>
    <t>MANIAN. R</t>
  </si>
  <si>
    <t>E B NAGAR</t>
  </si>
  <si>
    <t>OODAYAM ROAD</t>
  </si>
  <si>
    <t>ALAMPALAYAM ROADMUTHUR</t>
  </si>
  <si>
    <t>SUSHILA PUNSHI</t>
  </si>
  <si>
    <t>FC-75</t>
  </si>
  <si>
    <t>SHIVAJI ENCLAVE</t>
  </si>
  <si>
    <t>NEAR SHIVAJI COLLEGENEW DELHI</t>
  </si>
  <si>
    <t>DHARAMRAJ UPADHYAY</t>
  </si>
  <si>
    <t>S/T ADHIKAR SOCIETY</t>
  </si>
  <si>
    <t>D CABIN SABARMATI</t>
  </si>
  <si>
    <t>N SADASHIVA</t>
  </si>
  <si>
    <t>G4 4-1-216/154</t>
  </si>
  <si>
    <t>SAI RAM RESIDENCY</t>
  </si>
  <si>
    <t>KARTHIKEYANAGAR NACHARAM R R DISTHYDERABAD</t>
  </si>
  <si>
    <t>P SRINIVAS</t>
  </si>
  <si>
    <t>A2-103, SOBHA OPAL</t>
  </si>
  <si>
    <t>39TH CROSS, 4 'T' BLOCK</t>
  </si>
  <si>
    <t>JAYANAGARBANGALORE</t>
  </si>
  <si>
    <t>GURCHARAN SINGH</t>
  </si>
  <si>
    <t>H NO 988 WARD NO 18</t>
  </si>
  <si>
    <t>LABH SINGH COLONY</t>
  </si>
  <si>
    <t>NEAR SUBZI MANDIKARNAL</t>
  </si>
  <si>
    <t>NIMESH SURESHCHANDRA MODI</t>
  </si>
  <si>
    <t>2C A TOWER RATNAJYOTI</t>
  </si>
  <si>
    <t>VESU</t>
  </si>
  <si>
    <t>SURAT GUJARAT INDIA</t>
  </si>
  <si>
    <t>JEMI JAL TABAK</t>
  </si>
  <si>
    <t>DARUWALLA BUNGLOW</t>
  </si>
  <si>
    <t>DADABHAI ROAD NO 1</t>
  </si>
  <si>
    <t>ANDHERI WESTMUMBAI</t>
  </si>
  <si>
    <t>PREM LATA SHARMA</t>
  </si>
  <si>
    <t>SOUTH PATEL NAGAR</t>
  </si>
  <si>
    <t>GIRISH VALECHA</t>
  </si>
  <si>
    <t>G - 41/B,</t>
  </si>
  <si>
    <t>KALKAJI</t>
  </si>
  <si>
    <t>DARSHAN SINGH</t>
  </si>
  <si>
    <t>H.NO 474 BAGH GALI</t>
  </si>
  <si>
    <t>MOGA (PB)</t>
  </si>
  <si>
    <t>MOGA</t>
  </si>
  <si>
    <t>JALANDHAR</t>
  </si>
  <si>
    <t>PARAMOUNT FINANCIAL SERVICES PVT LTD</t>
  </si>
  <si>
    <t>269/6 CENTRAL TOWN</t>
  </si>
  <si>
    <t>JALANDHAR CITY</t>
  </si>
  <si>
    <t>DEEP KUMAR RASTOGI</t>
  </si>
  <si>
    <t>161/98,</t>
  </si>
  <si>
    <t>TAJI KHANA</t>
  </si>
  <si>
    <t>ASHOK KUMAR AGRAWAL</t>
  </si>
  <si>
    <t>267/3</t>
  </si>
  <si>
    <t>RETIYA BAZAR, RAYA</t>
  </si>
  <si>
    <t>MATHURAUTTAR PRADESH</t>
  </si>
  <si>
    <t>JAIPUR</t>
  </si>
  <si>
    <t>Ajay Goyal</t>
  </si>
  <si>
    <t>7/40,</t>
  </si>
  <si>
    <t>Vidhyadhar nagar</t>
  </si>
  <si>
    <t>Jaipur</t>
  </si>
  <si>
    <t>BIJAL NIRAV SHAH</t>
  </si>
  <si>
    <t>25 ASHOK NIVAS SOUTH POND ROAD</t>
  </si>
  <si>
    <t>VILE PARLE WEST</t>
  </si>
  <si>
    <t>N V PRASAD</t>
  </si>
  <si>
    <t>D NO 5 69/1</t>
  </si>
  <si>
    <t>OLLIPATTEDE SRI KRISHNA NAGAR</t>
  </si>
  <si>
    <t>M R PALLITIRUPATI</t>
  </si>
  <si>
    <t>ANANDA BABURAO CHITTI</t>
  </si>
  <si>
    <t>706/1</t>
  </si>
  <si>
    <t>SUBHASH GALLI</t>
  </si>
  <si>
    <t>YELLURBELGAUM</t>
  </si>
  <si>
    <t>SUNITA SURENDRE GOLECHA</t>
  </si>
  <si>
    <t>77 SVAMI GUNATIT SOCIETY</t>
  </si>
  <si>
    <t>MEMNAGAR</t>
  </si>
  <si>
    <t>AHMEDABADGUJARAT</t>
  </si>
  <si>
    <t>BHARATKUMAR HARILAL SHAH</t>
  </si>
  <si>
    <t>FLAT NO 18 ANJALI BLDG 2ND FLR</t>
  </si>
  <si>
    <t>C D BARFIWALA RD</t>
  </si>
  <si>
    <t>GULMOHAR RD ANDHERI WEST</t>
  </si>
  <si>
    <t>SANTOSH ARVIND MOURYA</t>
  </si>
  <si>
    <t>MAHATMA PHULE CHAWL</t>
  </si>
  <si>
    <t>AMBEDKAR CHOWK KRANTI NAGAR</t>
  </si>
  <si>
    <t>SANTACRUZ EASTMUMBAI</t>
  </si>
  <si>
    <t>DINESH KUMAR OCHANI</t>
  </si>
  <si>
    <t>63A RAMPAYALI</t>
  </si>
  <si>
    <t>WARASEONI</t>
  </si>
  <si>
    <t>NAGPUR</t>
  </si>
  <si>
    <t>TAPASH CHANDRA DUTTA</t>
  </si>
  <si>
    <t>23834 COOPERATIVE BANK</t>
  </si>
  <si>
    <t>COLONY ROAD NO 14 NAGOLE</t>
  </si>
  <si>
    <t>HAYATHNAGAR GSISR BANDLAGUDA</t>
  </si>
  <si>
    <t>KOLKATA</t>
  </si>
  <si>
    <t>USHA MODI</t>
  </si>
  <si>
    <t>33/2 SARAT BOSE ROAD</t>
  </si>
  <si>
    <t>SHAMBHU NATH MANNA</t>
  </si>
  <si>
    <t>MOUZA - GANGANI</t>
  </si>
  <si>
    <t>G.P. - NO. 11 GARBETA, P.S.-GARBETA</t>
  </si>
  <si>
    <t>BLOCK - GARBETA NO. 1DIST - MIDNAPUR.</t>
  </si>
  <si>
    <t>ARNAB MAHALDER</t>
  </si>
  <si>
    <t>GHATAK PARA</t>
  </si>
  <si>
    <t>PO GOBARDANGA</t>
  </si>
  <si>
    <t>DIST NORTH 24 PARGANAS</t>
  </si>
  <si>
    <t>RAJESH MOHAN</t>
  </si>
  <si>
    <t>137 LAURIERWEG</t>
  </si>
  <si>
    <t>UTRECHT</t>
  </si>
  <si>
    <t>MITALI RAJIV JAGDALE</t>
  </si>
  <si>
    <t>B 2203,OBEROI SPRINGS,</t>
  </si>
  <si>
    <t>OPP CITY MALL,OFF LINK ROAD,</t>
  </si>
  <si>
    <t>ANDHERI WEST</t>
  </si>
  <si>
    <t>MEGA HEIGHTS REALTORS PRIVATE LIMITED</t>
  </si>
  <si>
    <t>B 2203 BEROI SPRING</t>
  </si>
  <si>
    <t>OPP CITY MALL LINK ROAD</t>
  </si>
  <si>
    <t>BHAMINI NAYAN PAREKH MRS.</t>
  </si>
  <si>
    <t>4 ASHIRWAD MANDIR CHS</t>
  </si>
  <si>
    <t>ADMARMUTT LANE S V ROAD</t>
  </si>
  <si>
    <t>NEAR ANDHERI FIRE BRIDGEANDHERIU WEST MUMBAI</t>
  </si>
  <si>
    <t>PUNE</t>
  </si>
  <si>
    <t>PANKAJ PURUSHOTTAM WANI (SHIRODE)</t>
  </si>
  <si>
    <t>1244 SADASHIV PETH</t>
  </si>
  <si>
    <t>NEAR NIMBALKAR TALIM</t>
  </si>
  <si>
    <t>KRISHNA PRAKASH</t>
  </si>
  <si>
    <t>NO-345 3RD MAIN BSK 3RD STAGE</t>
  </si>
  <si>
    <t>CHANNAMMANAKERE!ACHUKATTU</t>
  </si>
  <si>
    <t>BANGALORE 560085</t>
  </si>
  <si>
    <t>BENGALURU</t>
  </si>
  <si>
    <t>INDORE</t>
  </si>
  <si>
    <t>MRS SOUMI SINHA</t>
  </si>
  <si>
    <t>55A/1D SWINHOE LANE</t>
  </si>
  <si>
    <t>WEST BENGAL</t>
  </si>
  <si>
    <t>BARPETA</t>
  </si>
  <si>
    <t>NABAJIT BASUMATARY</t>
  </si>
  <si>
    <t>JALAH PUB KHAGRABARI JALAH</t>
  </si>
  <si>
    <t>SATYA PRAKASH TANWAR</t>
  </si>
  <si>
    <t>C/O V.P. TANWAR</t>
  </si>
  <si>
    <t>WZ-193</t>
  </si>
  <si>
    <t>VILL. NARAINANEW DELHI</t>
  </si>
  <si>
    <t>NORTH WEST DELHI</t>
  </si>
  <si>
    <t>SANGEETA</t>
  </si>
  <si>
    <t>C/O RK GULRANAJI</t>
  </si>
  <si>
    <t>116 SATHI APARTMENTS</t>
  </si>
  <si>
    <t>PLOT NO. 18 SECTOR-9ROHINI DELHI</t>
  </si>
  <si>
    <t>ASHA SRIVASTAVA</t>
  </si>
  <si>
    <t>359, BHOLA NATH NAGAR</t>
  </si>
  <si>
    <t>JHARKHANI MARG, GALI NO-5</t>
  </si>
  <si>
    <t>SHAHDARA, DELHI,DELHI</t>
  </si>
  <si>
    <t>SOUTH WEST DELHI</t>
  </si>
  <si>
    <t>RATNA RAY</t>
  </si>
  <si>
    <t>D - 4 / 4070</t>
  </si>
  <si>
    <t>VASANT KUNJ</t>
  </si>
  <si>
    <t>JODHPUR</t>
  </si>
  <si>
    <t>KRISHNA .</t>
  </si>
  <si>
    <t>369, JUNI BAGAR,</t>
  </si>
  <si>
    <t>RAWAT BUILDIND,</t>
  </si>
  <si>
    <t>RUSHI BHARATBHAI PATEL</t>
  </si>
  <si>
    <t>21 NEW GITANJALI SOCIETY</t>
  </si>
  <si>
    <t>SATELLITE ROAD</t>
  </si>
  <si>
    <t>PRAFUL NATHLAL JADAV</t>
  </si>
  <si>
    <t>B NO 132/189 HINDUSTAN CHOWK</t>
  </si>
  <si>
    <t>MULUND COLONY</t>
  </si>
  <si>
    <t>MULUND WEST</t>
  </si>
  <si>
    <t>THIRUVATHRA PISHARAM SOMAN</t>
  </si>
  <si>
    <t>A 03 AMRAPALI APARTMENT</t>
  </si>
  <si>
    <t>SREE KRISHNA COMPLEX STELLA</t>
  </si>
  <si>
    <t>BARAMPUR VASAI WESTTHANE</t>
  </si>
  <si>
    <t>BHOPAL</t>
  </si>
  <si>
    <t>RAJ KUMAR JAIN</t>
  </si>
  <si>
    <t>C/O SANJAY NAMKEEN CENTER</t>
  </si>
  <si>
    <t>H.NO-10/3, KUMHARPURA</t>
  </si>
  <si>
    <t>MANGALWARA</t>
  </si>
  <si>
    <t>GUNTUR</t>
  </si>
  <si>
    <t>MOHAMMAD SADIQ ALI</t>
  </si>
  <si>
    <t>16 11 39 CHENNAM VARI STREET</t>
  </si>
  <si>
    <t>NEAR OLD GUNTUR PARK</t>
  </si>
  <si>
    <t>OLD GUNTURGUNTUR ANDHRA PRADESH INDIA</t>
  </si>
  <si>
    <t>COIMBATORE</t>
  </si>
  <si>
    <t>KANCHAN S JAIN</t>
  </si>
  <si>
    <t>AYYANNAN STREET</t>
  </si>
  <si>
    <t>COIMBATORE TAMILNADU</t>
  </si>
  <si>
    <t>DIPTI JAGDISHBHAI ZAVERI</t>
  </si>
  <si>
    <t>502.A WING TIARA BLDG NO 5,</t>
  </si>
  <si>
    <t>RAJHANS BHAVAN ,PANT NAGAR</t>
  </si>
  <si>
    <t>OPP GANESH TEMPLEGHATKOPAR EAST,MUMBAI</t>
  </si>
  <si>
    <t>RAKESH KUMAR AYOLASOMYAJULA</t>
  </si>
  <si>
    <t>BMC SOFTWARE INDIA PVT LTD</t>
  </si>
  <si>
    <t>TOWER A ICE TECH PARK</t>
  </si>
  <si>
    <t>SANAPATIBAPAT ROADPUNE</t>
  </si>
  <si>
    <t>PRACHI RAVI KULKARNI</t>
  </si>
  <si>
    <t>FLAT NO-1</t>
  </si>
  <si>
    <t>KRUNAL HERITAGE</t>
  </si>
  <si>
    <t>BIJLINAGAR CHINCHWADPUNE</t>
  </si>
  <si>
    <t>MADHAVI CHEMUDUPATI</t>
  </si>
  <si>
    <t>HNO 4-12-908/1 PNO-48</t>
  </si>
  <si>
    <t>SAI NAGAR AUTO NAGAR ,VANASTHA</t>
  </si>
  <si>
    <t>HAYATHNAGAR</t>
  </si>
  <si>
    <t>RANGAREDDI</t>
  </si>
  <si>
    <t>KAY PEE VANIJYA CREDIT PVT LTD.</t>
  </si>
  <si>
    <t>C/O- ANITA UDYOG</t>
  </si>
  <si>
    <t>12, INDIA EXCHANGE PLACE</t>
  </si>
  <si>
    <t>CALCUTTA</t>
  </si>
  <si>
    <t>PATNA</t>
  </si>
  <si>
    <t>SUNITA SINHA</t>
  </si>
  <si>
    <t>H. NO- 353</t>
  </si>
  <si>
    <t>RUPASPURI IAS COLONY</t>
  </si>
  <si>
    <t>DANAPUR</t>
  </si>
  <si>
    <t>SAHARSA</t>
  </si>
  <si>
    <t>KRISHNA KUMAR</t>
  </si>
  <si>
    <t>S O RAJENDRA YADAV CHITTI</t>
  </si>
  <si>
    <t>WARD NO 04 CHITTI MADHEPURA</t>
  </si>
  <si>
    <t>BIHAR</t>
  </si>
  <si>
    <t>.</t>
  </si>
  <si>
    <t>SATENDER KUMAR GUPTA</t>
  </si>
  <si>
    <t>1625 MADARSA ROAD</t>
  </si>
  <si>
    <t>KASHMERE GATE</t>
  </si>
  <si>
    <t>DALBIR SINGH WADHERA</t>
  </si>
  <si>
    <t>4-16/B</t>
  </si>
  <si>
    <t>JANGPURA-B</t>
  </si>
  <si>
    <t>C EBENEZER</t>
  </si>
  <si>
    <t>H 10 D, TNHB H I G FLATS</t>
  </si>
  <si>
    <t>70 FEET ROAD</t>
  </si>
  <si>
    <t>T NAGARCHENNAI, TAMILNADU</t>
  </si>
  <si>
    <t>MOHIT</t>
  </si>
  <si>
    <t>S/O VIJAY, HOUSE NO 2264,</t>
  </si>
  <si>
    <t>GALI NO 4, ASHOK NAGAR</t>
  </si>
  <si>
    <t>MEERUT ROAD, KARNALKARNAL(HARYANA)</t>
  </si>
  <si>
    <t>HARYANA</t>
  </si>
  <si>
    <t>Vinay Chola</t>
  </si>
  <si>
    <t>Babu Lal Chola Street</t>
  </si>
  <si>
    <t>Kasganj</t>
  </si>
  <si>
    <t>EtahUttar Pradesh</t>
  </si>
  <si>
    <t>RAJENDRA KUMAR</t>
  </si>
  <si>
    <t>JUNI KHARADI</t>
  </si>
  <si>
    <t>DARZI MOHALLA</t>
  </si>
  <si>
    <t>ABU ROAD</t>
  </si>
  <si>
    <t>BHAGWANDAS ATMARAM NICHLANI</t>
  </si>
  <si>
    <t>FLT NO 2002 WING A CHAITANYA</t>
  </si>
  <si>
    <t>TOWER CHS LTD APPA SAHEB</t>
  </si>
  <si>
    <t>MARATHE MARG PRABHADEVI</t>
  </si>
  <si>
    <t>BHUBANESHWAR PANDEY</t>
  </si>
  <si>
    <t>289 S K NAGAR SRI KRISHNA NAGAR</t>
  </si>
  <si>
    <t>PROVASH NAGAR</t>
  </si>
  <si>
    <t>RISHRAWEST BENGAL</t>
  </si>
  <si>
    <t>NISHIT GIRDHARLAL JHAVERI</t>
  </si>
  <si>
    <t>7127, CELTIC CROSSING DR,</t>
  </si>
  <si>
    <t>DUBLIN</t>
  </si>
  <si>
    <t>OH 43016</t>
  </si>
  <si>
    <t>PANIPAT</t>
  </si>
  <si>
    <t>MOHAN .</t>
  </si>
  <si>
    <t>S/O RAMESH,1010,EKTA COLONY,JATTAL ROAD,SONDHAPUR</t>
  </si>
  <si>
    <t>26,PANIPAT,HARYANA,132103</t>
  </si>
  <si>
    <t>ALWAR</t>
  </si>
  <si>
    <t>HARI SHANKER GUPTA</t>
  </si>
  <si>
    <t>NEAR KHEDA DEVAT WAR NO 05</t>
  </si>
  <si>
    <t>KHAIRTHAL ALWAR</t>
  </si>
  <si>
    <t>PRADEEP KUMAR</t>
  </si>
  <si>
    <t>CHANDNI CHOWK</t>
  </si>
  <si>
    <t>MOTI BAZAR</t>
  </si>
  <si>
    <t>KRISHNA MOHAN GUPTA</t>
  </si>
  <si>
    <t>L.I.G 138</t>
  </si>
  <si>
    <t>BARRA 2</t>
  </si>
  <si>
    <t>KANPUR</t>
  </si>
  <si>
    <t>ISHWARLAL TRIBHOVANDAS VORA</t>
  </si>
  <si>
    <t>33,BHUPEN CHAMBER,</t>
  </si>
  <si>
    <t>DALAL STREET, 1st FLOOR,</t>
  </si>
  <si>
    <t>FORT,</t>
  </si>
  <si>
    <t>SURESH VASUDEO JOSHI</t>
  </si>
  <si>
    <t>2/31 DNYAN YOG</t>
  </si>
  <si>
    <t>VAJIRA NAKA</t>
  </si>
  <si>
    <t>BORIVALI WEST</t>
  </si>
  <si>
    <t>SURYASH RAI</t>
  </si>
  <si>
    <t>301 SIRI ENCLAVE WHITEFIELDSHANKRAPP</t>
  </si>
  <si>
    <t>A LAOYOUT</t>
  </si>
  <si>
    <t>MANGALORE</t>
  </si>
  <si>
    <t>SEEMA SHEIKH</t>
  </si>
  <si>
    <t>SHAREEKA GHAR</t>
  </si>
  <si>
    <t>SANGATHI APPT FLAT NO 1</t>
  </si>
  <si>
    <t>NEAR KANKANADY MARKETMANGALORE</t>
  </si>
  <si>
    <t>TRICHUR</t>
  </si>
  <si>
    <t>MACHINGAL NARAYANAN PANKAJAKSHAN</t>
  </si>
  <si>
    <t>MACHINGAL HOUSE</t>
  </si>
  <si>
    <t>MAMPULLY</t>
  </si>
  <si>
    <t>KANDASSANKADAVU P OTRICHUR</t>
  </si>
  <si>
    <t>P.S.N. MURTHY</t>
  </si>
  <si>
    <t>53, ADYANATH SAHA ROAD</t>
  </si>
  <si>
    <t>PUSPANJALI ABASAN</t>
  </si>
  <si>
    <t>FALT NO. 4CKOLKATA</t>
  </si>
  <si>
    <t>AMIYA KANTI SARKAR</t>
  </si>
  <si>
    <t>SASTHI NAGAR</t>
  </si>
  <si>
    <t>NEAR HOMEOPATHY COLLEGE ISMILE</t>
  </si>
  <si>
    <t>ASANSOL</t>
  </si>
  <si>
    <t>DALBIR SINGH</t>
  </si>
  <si>
    <t>4/16 B</t>
  </si>
  <si>
    <t>JANGPURA BNEW DELHI</t>
  </si>
  <si>
    <t>GURGAON</t>
  </si>
  <si>
    <t>DAYA SHANKAR SHARMA</t>
  </si>
  <si>
    <t>H NO 876</t>
  </si>
  <si>
    <t>SECTOR 15</t>
  </si>
  <si>
    <t>PART II GURGAONHARYANA</t>
  </si>
  <si>
    <t>SANTOSH SHARMA</t>
  </si>
  <si>
    <t>3254 HAI BOWAL KALAN,</t>
  </si>
  <si>
    <t>A R BHANDARI</t>
  </si>
  <si>
    <t>49 VIDYUT ABHIYANTA COLONY</t>
  </si>
  <si>
    <t>MALVIYA NAGAR</t>
  </si>
  <si>
    <t>JAIPURRAJASTHAN</t>
  </si>
  <si>
    <t>RAJKOT</t>
  </si>
  <si>
    <t>JASHVANTBHAI VELJIBHAI MAKWANA</t>
  </si>
  <si>
    <t>SHREE RECIDENCY</t>
  </si>
  <si>
    <t>NR. ALAP VATIKA</t>
  </si>
  <si>
    <t>150, RING ROADRAJKOT</t>
  </si>
  <si>
    <t>Anil Baburao Thote</t>
  </si>
  <si>
    <t>93 Mangalaya 21</t>
  </si>
  <si>
    <t>2nd Floor</t>
  </si>
  <si>
    <t>Balgovindas Road,Mahim,Mumbai</t>
  </si>
  <si>
    <t>Mumbai</t>
  </si>
  <si>
    <t>SUHAS SAKARAM SONAWANE</t>
  </si>
  <si>
    <t>MIRA HOUSE NEAR CONCRETE INDIA</t>
  </si>
  <si>
    <t>COM KUSH GOAN LANAVALA</t>
  </si>
  <si>
    <t>LANAVALA</t>
  </si>
  <si>
    <t>AHMED ALI ABDUL HAI SUBHANI</t>
  </si>
  <si>
    <t>RH B9/3 KUBERA GARDEN</t>
  </si>
  <si>
    <t>3 NIMB ROAD</t>
  </si>
  <si>
    <t>KONDHWAPUNE</t>
  </si>
  <si>
    <t>AKOLA</t>
  </si>
  <si>
    <t>SAU SAVITA SHRIKANT BOPTE</t>
  </si>
  <si>
    <t>PLOT NO 21 AMBIKA NAGAR</t>
  </si>
  <si>
    <t>NEAR NANDANE MANGALKARYALAYA</t>
  </si>
  <si>
    <t>DABAKI ROADAKOLA</t>
  </si>
  <si>
    <t>KANNAPPAN N</t>
  </si>
  <si>
    <t>OLD 14 NEW 16</t>
  </si>
  <si>
    <t>DR MU VARADARAJAN STREET</t>
  </si>
  <si>
    <t>VIJAYALAKSHMIPURAM AMBATTURCHENNAI</t>
  </si>
  <si>
    <t>CHANDRA VATI KAPUR</t>
  </si>
  <si>
    <t>J-3/109, FIRST FLOOR</t>
  </si>
  <si>
    <t>RAJOURI GARDEN</t>
  </si>
  <si>
    <t>MAHENDRA PAL</t>
  </si>
  <si>
    <t>VARDAAN MANSION</t>
  </si>
  <si>
    <t>6116 EXECUTIVE HOME</t>
  </si>
  <si>
    <t>DLF CITY PHASE IVGURGAON</t>
  </si>
  <si>
    <t>KINJAL PARAG RAICHURA</t>
  </si>
  <si>
    <t>P O BOX 22185</t>
  </si>
  <si>
    <t>SHARJAH UAE</t>
  </si>
  <si>
    <t>KUNTAL MANNA</t>
  </si>
  <si>
    <t>FLAT NO 405 SUNISCHIT C G H S</t>
  </si>
  <si>
    <t>PLOT NO 96 SEC 54</t>
  </si>
  <si>
    <t>UMESHBHAI INDRAVADAN KANSARA</t>
  </si>
  <si>
    <t>6 G RANGSAGAR FLATS P T COLLEGE</t>
  </si>
  <si>
    <t>ROAD, PALDI</t>
  </si>
  <si>
    <t>AHMEDABAD,GUJARAT</t>
  </si>
  <si>
    <t>KANTABEN T DHAMELIYA</t>
  </si>
  <si>
    <t>G-304 RUSHIKESH TOWNSHIP</t>
  </si>
  <si>
    <t>SARATHANA KAMREJ RAOD</t>
  </si>
  <si>
    <t>BESIDE PRANI SANGRAHALAY SARTHANA JASURAT</t>
  </si>
  <si>
    <t>SURAT</t>
  </si>
  <si>
    <t>JASWINDER SINGH BHUI</t>
  </si>
  <si>
    <t>8 3 15 MOUNT VIEW</t>
  </si>
  <si>
    <t>BHAWANI NGR MAROL</t>
  </si>
  <si>
    <t>ANDHERI E</t>
  </si>
  <si>
    <t>PRAVIN DARYANANI</t>
  </si>
  <si>
    <t>68 D5 6TH FLOOR GREEN FIELD ROKSEND</t>
  </si>
  <si>
    <t>CHS LTD JVLR BESIDES MAJAS DEPOT</t>
  </si>
  <si>
    <t>ANDHERI E ZONE 3MUMBAI MAHARASHTRA</t>
  </si>
  <si>
    <t>ANJALI ANANT HALDIPUR</t>
  </si>
  <si>
    <t>93 A/2</t>
  </si>
  <si>
    <t>LOKAMANYA CO-OP HSG SOCIETY</t>
  </si>
  <si>
    <t>SENAPATI BAPAT ROADPUNE</t>
  </si>
  <si>
    <t>C/O RK GULRAJANI</t>
  </si>
  <si>
    <t>ROPAR</t>
  </si>
  <si>
    <t>RAJNISH KUMAR KHANNA</t>
  </si>
  <si>
    <t>NARESH INDUSTRIES BASSI ROAD</t>
  </si>
  <si>
    <t>MORINDA DT ROPAR PB</t>
  </si>
  <si>
    <t>UMESH MUNJAL</t>
  </si>
  <si>
    <t>B-XX-3030/1</t>
  </si>
  <si>
    <t>GURDEV NAGAR</t>
  </si>
  <si>
    <t>ABNASH CHAND DUGGAL</t>
  </si>
  <si>
    <t>E.D.62</t>
  </si>
  <si>
    <t>DHAN MOHALLA</t>
  </si>
  <si>
    <t>JALANDHAR CITYPUNJAB</t>
  </si>
  <si>
    <t>CHANDIGARH</t>
  </si>
  <si>
    <t>RISHINDER K MISRA</t>
  </si>
  <si>
    <t>C/O MRS. PUNEETA MISRA</t>
  </si>
  <si>
    <t>HOUSE NO 256 FIRST FLOOR</t>
  </si>
  <si>
    <t>SECTOR 46-ACHANDIGARH</t>
  </si>
  <si>
    <t>VARANASI</t>
  </si>
  <si>
    <t>HARI MOHAN AGARWAL</t>
  </si>
  <si>
    <t>C/O ARUN AGARWAL</t>
  </si>
  <si>
    <t>D-37/125BARADEV</t>
  </si>
  <si>
    <t>GODOWLIAVARANASI</t>
  </si>
  <si>
    <t>D.D.BATRA</t>
  </si>
  <si>
    <t>A-13CHETAN VIHAR</t>
  </si>
  <si>
    <t>ALIGANJ LUCKNOW</t>
  </si>
  <si>
    <t>USHA MEENA</t>
  </si>
  <si>
    <t>4 TA 10 JAWAHAR NAGAR</t>
  </si>
  <si>
    <t>SHASHI PRABHA MALPANI</t>
  </si>
  <si>
    <t>NAWAL PRABHA J 237 A</t>
  </si>
  <si>
    <t>KRIPLANI MARG ADARSH NAGAR</t>
  </si>
  <si>
    <t>MANISHA KEYUR DESAI</t>
  </si>
  <si>
    <t>6RADHANAGAR SOCIETY</t>
  </si>
  <si>
    <t>NEAR PRAKASH SOCIETY</t>
  </si>
  <si>
    <t>ATHWALINESSURAT</t>
  </si>
  <si>
    <t>ASHA SHAH</t>
  </si>
  <si>
    <t>8/16, AJANTA APARTMENT</t>
  </si>
  <si>
    <t>124/126, WALKESHWAR ROAD,</t>
  </si>
  <si>
    <t>SANDEEP S. KULKARNI</t>
  </si>
  <si>
    <t>C/O SHRI ASHOK THATTE</t>
  </si>
  <si>
    <t>KAMAKSHI NIKETAN</t>
  </si>
  <si>
    <t>LT. D.G.ROADMAHIMBOMBAY</t>
  </si>
  <si>
    <t>Girdhari M Punjabi</t>
  </si>
  <si>
    <t>501, Triton Green Field</t>
  </si>
  <si>
    <t>A B Nair Road,</t>
  </si>
  <si>
    <t>Opp Juhu Post OfficeMUMBAI</t>
  </si>
  <si>
    <t>BIR SAIN JAIN</t>
  </si>
  <si>
    <t>15 SADAR BAZAR</t>
  </si>
  <si>
    <t>Firozpur Cantt.</t>
  </si>
  <si>
    <t>KESHARBEN PREMJI GOSAR</t>
  </si>
  <si>
    <t>1/4 NEELKANTH KRUPA</t>
  </si>
  <si>
    <t>60 FT ROAD</t>
  </si>
  <si>
    <t>GHATKOPAR EMUMBAI</t>
  </si>
  <si>
    <t>MADHU MEHTA</t>
  </si>
  <si>
    <t>AUTO FIT LIMITED</t>
  </si>
  <si>
    <t>109. ASHIRWAD COMPLEX</t>
  </si>
  <si>
    <t>D.I GREEN PARKNEW DELHI</t>
  </si>
  <si>
    <t>NEELAM SHARMA</t>
  </si>
  <si>
    <t>BHOLA NATH NAGAR</t>
  </si>
  <si>
    <t>RAMA BLOCK QTR NO-1900</t>
  </si>
  <si>
    <t>GALI NO. 5, SHAHADARA</t>
  </si>
  <si>
    <t>SUDARSHAN DUTT MEHTA</t>
  </si>
  <si>
    <t>61 NEAR VILLAGE</t>
  </si>
  <si>
    <t>KAKADOOMA</t>
  </si>
  <si>
    <t>KARAN VIHARDELHI</t>
  </si>
  <si>
    <t>FARIDABAD</t>
  </si>
  <si>
    <t>NITESH KUMAR</t>
  </si>
  <si>
    <t>HOUSE NO155 STREET NO6 NR SING</t>
  </si>
  <si>
    <t>LA PROPERTY BHARAT COLONYNAHAR</t>
  </si>
  <si>
    <t>PAROLDFARIDABAD KHERI KALAN113</t>
  </si>
  <si>
    <t>SNEHAL CHETAN BHATE</t>
  </si>
  <si>
    <t>SONIGARA EXCLUZEE A 2 WING FLAT NO 704 WAKAD PUNE</t>
  </si>
  <si>
    <t>CITY</t>
  </si>
  <si>
    <t>SHEWALE PRANEEL KASHINATH</t>
  </si>
  <si>
    <t>SHLOK COMPUTERS VEDANT COMPLEX</t>
  </si>
  <si>
    <t>SATANA NAKA</t>
  </si>
  <si>
    <t>MALEGAON</t>
  </si>
  <si>
    <t>PARVESH LATA</t>
  </si>
  <si>
    <t>222-D, MIG FLAT,</t>
  </si>
  <si>
    <t>GAURAV GAUBA</t>
  </si>
  <si>
    <t>A 136 SARSWATI VIHAR</t>
  </si>
  <si>
    <t>ANAND BHARGAVA</t>
  </si>
  <si>
    <t>C 62 FOCAL POINT</t>
  </si>
  <si>
    <t>SHIVRAM SINGH NIRANJAN</t>
  </si>
  <si>
    <t>C/O BANK OF INDIA L I C BLDG.</t>
  </si>
  <si>
    <t>THE MALL KANPUR</t>
  </si>
  <si>
    <t>SRIGANGANAGAR</t>
  </si>
  <si>
    <t>NRENDAR KUMAR</t>
  </si>
  <si>
    <t>C/O BURARAM ARORA</t>
  </si>
  <si>
    <t>WARD NO. I NEW 22</t>
  </si>
  <si>
    <t>SURAT GARHRAJASTHAN</t>
  </si>
  <si>
    <t>BHAVNAGAR</t>
  </si>
  <si>
    <t>ARUNKUMAR PAREKH</t>
  </si>
  <si>
    <t>"ANAND" PLOT NO 21-A/2</t>
  </si>
  <si>
    <t>BEHIND HOME SCHOOL</t>
  </si>
  <si>
    <t>TAKHTESHWAR PLOTBHAVNAGAR GUJARAT</t>
  </si>
  <si>
    <t>TRUPTI C JANI</t>
  </si>
  <si>
    <t>20 PATEL SOCIETY</t>
  </si>
  <si>
    <t>SHAHIBAUG OPP POLICE COMMISSIO</t>
  </si>
  <si>
    <t>OFFICEAHMEDABAD</t>
  </si>
  <si>
    <t>CHANDRAKANT BHAI JANI</t>
  </si>
  <si>
    <t>20 PATEL SOCIETY SHAHI BAG</t>
  </si>
  <si>
    <t>KHEDA</t>
  </si>
  <si>
    <t>TARUN SHANTILAL RANA</t>
  </si>
  <si>
    <t>VANSDAWADA</t>
  </si>
  <si>
    <t>KHAMBHAT .</t>
  </si>
  <si>
    <t>KULSUM KURAWLAY</t>
  </si>
  <si>
    <t>DNYANESHWAR NAGAR CO OP H S</t>
  </si>
  <si>
    <t>LTD. A1 R NO 17 BOMBAY</t>
  </si>
  <si>
    <t>RADHIKA SOOD</t>
  </si>
  <si>
    <t>FLAT NO 11 PREMAL C H S</t>
  </si>
  <si>
    <t>SAROJINI ROAD,</t>
  </si>
  <si>
    <t>SANTACRUZ WESTMUMBAI</t>
  </si>
  <si>
    <t>S.BHASKAR</t>
  </si>
  <si>
    <t>C-8 MAHAKALI NAGAR</t>
  </si>
  <si>
    <t>MULUND EAST</t>
  </si>
  <si>
    <t>BOMBAY-</t>
  </si>
  <si>
    <t>SUBHASH KUMAR MEHRA</t>
  </si>
  <si>
    <t>S/O NAND LAL MEHRA 61-B GURU NANAK P</t>
  </si>
  <si>
    <t>URA RAJA PARKA C JOBNER JAWAHAR NAGA</t>
  </si>
  <si>
    <t>R RAJA PARKJAIPUR RAJASTHAN</t>
  </si>
  <si>
    <t>HUSSAIN AHMED</t>
  </si>
  <si>
    <t>58 6 DUNGAR PARA KHADIM MOHALLA</t>
  </si>
  <si>
    <t>AJMER</t>
  </si>
  <si>
    <t>,AJMERRAJASTHAN,INDIA</t>
  </si>
  <si>
    <t>RAJASTHAN</t>
  </si>
  <si>
    <t>JUNAGADH</t>
  </si>
  <si>
    <t>ASHOKBHAI GOGANBHAI PATOLIYA</t>
  </si>
  <si>
    <t>gramy area Ta-mendarda At-samadhiyala</t>
  </si>
  <si>
    <t>BANASKANTHA</t>
  </si>
  <si>
    <t>TERVADIYA DEVKARANJI GANPATJI</t>
  </si>
  <si>
    <t>juni BHILADI,Bhildi,Banaskantha,Gujarat</t>
  </si>
  <si>
    <t>BEED</t>
  </si>
  <si>
    <t>SALMAN AHMED SHAIKH RIZWAN AHMED SHAIKH</t>
  </si>
  <si>
    <t>S O SHAIKH RIZWAN, NEAR</t>
  </si>
  <si>
    <t>MADINA, MASJID, MOMINPURA</t>
  </si>
  <si>
    <t>BID, BID, MAHARASHTRA, 431122</t>
  </si>
  <si>
    <t>VIJAY V</t>
  </si>
  <si>
    <t>HARE KRISHNA ROAD</t>
  </si>
  <si>
    <t>ISKON CITY</t>
  </si>
  <si>
    <t>NELLORENELLORE</t>
  </si>
  <si>
    <t>RAJENDRA PRASAD JHUNJHUNWALA .</t>
  </si>
  <si>
    <t>S O LATE MADAN LAL JHUNJHUNWALA FLAT 201 BLDG</t>
  </si>
  <si>
    <t>10 SHANTHI PARK APARTMENTS JAYANAGAR 9TH BLOCK</t>
  </si>
  <si>
    <t>BANGALORE SOUTH JAYANGAR EAST BANGALORE KARNATAKA</t>
  </si>
  <si>
    <t>SASIKUMAR</t>
  </si>
  <si>
    <t>NO 60 85TH ST 13TH SECTOR</t>
  </si>
  <si>
    <t>SIVALINGAPURAM K K NAGAR</t>
  </si>
  <si>
    <t>RAMAN LAL SETHI</t>
  </si>
  <si>
    <t>3/44 SHANTI NIKETAN</t>
  </si>
  <si>
    <t>H NO 1900, GALI 5</t>
  </si>
  <si>
    <t>RAM BLOCK, BHOLANATH NAGAR</t>
  </si>
  <si>
    <t>SHADARADELHI</t>
  </si>
  <si>
    <t>ESSAKKI NELLAIAPPAN</t>
  </si>
  <si>
    <t>NO 194</t>
  </si>
  <si>
    <t>ANNA SALAI</t>
  </si>
  <si>
    <t>THOUSAND LIGHTCHENNAI</t>
  </si>
  <si>
    <t>MURUGESAN.P</t>
  </si>
  <si>
    <t>NO 22/2, GANDHIJI STREET</t>
  </si>
  <si>
    <t>KOLLAM PALAYAM</t>
  </si>
  <si>
    <t>ERODE</t>
  </si>
  <si>
    <t>NARENDRA PRASAD GUPTA</t>
  </si>
  <si>
    <t>C/O P L GUPTA</t>
  </si>
  <si>
    <t>CONNENT STRRET THARPAKHANA</t>
  </si>
  <si>
    <t>THARPAKHNARANCHI</t>
  </si>
  <si>
    <t>ALIGARH</t>
  </si>
  <si>
    <t>NEETU CHAUHAN</t>
  </si>
  <si>
    <t>SHAHNAGAR SORAULA SHAHNAGAR</t>
  </si>
  <si>
    <t>SORAULA</t>
  </si>
  <si>
    <t>ANITA KUMARI MITTAL</t>
  </si>
  <si>
    <t>W/OSandeep Gupta 266surya nagargopalpura bai</t>
  </si>
  <si>
    <t>pass bharat marg surya nagargopalpura bai pass</t>
  </si>
  <si>
    <t>sudama kuti mandir ke pass surya nagargopalpura bai pas</t>
  </si>
  <si>
    <t>BIKANER</t>
  </si>
  <si>
    <t>BRIJ RATAN VYAS</t>
  </si>
  <si>
    <t>KIKANI VYASON KA CHOWK</t>
  </si>
  <si>
    <t>KRISHAN KANT</t>
  </si>
  <si>
    <t>S O SUBHASH CHAND 267 A WARD NO</t>
  </si>
  <si>
    <t>17 SRI GANGANAGAR NEW VINOVA BASTI</t>
  </si>
  <si>
    <t>GANGANAGAR GANGANAGAR SRIGANGANAGAR GANGANAGAR</t>
  </si>
  <si>
    <t>SRI GANGANAGAR</t>
  </si>
  <si>
    <t>VISHNU DUTT SHARMA</t>
  </si>
  <si>
    <t>HOUSE NO. 888,</t>
  </si>
  <si>
    <t>GALI NO. 58, TRINAGAR MAIN ROAD,</t>
  </si>
  <si>
    <t>LEKHU NAGAR,DELHI, INDIA</t>
  </si>
  <si>
    <t>AMARAGONDA SRAVAN KUMAR</t>
  </si>
  <si>
    <t>S/O AMARAGONDA KOMURAIAH, 1 37 ,</t>
  </si>
  <si>
    <t>866, ANNANAGAR, BALAM RAI,,</t>
  </si>
  <si>
    <t>,HYDERABADTELANGANA,INDIA</t>
  </si>
  <si>
    <t>NALGONDA</t>
  </si>
  <si>
    <t>GANESH NAIK MUDAVATH</t>
  </si>
  <si>
    <t>3 185 14 A RAVINDER NAGAR</t>
  </si>
  <si>
    <t>RAILWAY STATION ROAD</t>
  </si>
  <si>
    <t>ASHOK VINAY ACHIPPILIA</t>
  </si>
  <si>
    <t>5 1019 LIC COLONY ANNANAGAR</t>
  </si>
  <si>
    <t>WEST EXTN ANNANAGARWEST EXTN</t>
  </si>
  <si>
    <t>ANIL KUMAR</t>
  </si>
  <si>
    <t>3399, SITA RAM BAZAR</t>
  </si>
  <si>
    <t>RAM KUMAR GUPTA</t>
  </si>
  <si>
    <t>91,GAUTAM NAGAR</t>
  </si>
  <si>
    <t>NEELAM TENT HOUSE</t>
  </si>
  <si>
    <t>SUSHMA SURI</t>
  </si>
  <si>
    <t>975/9 GOBIND PURI KALKAJI</t>
  </si>
  <si>
    <t>ACHLA CHHIBBER</t>
  </si>
  <si>
    <t>685 LAXMI BAI NAGAR</t>
  </si>
  <si>
    <t>R K GAUBA</t>
  </si>
  <si>
    <t>BHUPINDER SINGH</t>
  </si>
  <si>
    <t>NATIONAL ENGG WORKS</t>
  </si>
  <si>
    <t>GILL ROAD OPP.I.T.I</t>
  </si>
  <si>
    <t>KOLHAPUR</t>
  </si>
  <si>
    <t>AKSHATA VIDYANAND CHOUGULE</t>
  </si>
  <si>
    <t>SHANTI NAGAR</t>
  </si>
  <si>
    <t>KUMBHOJ</t>
  </si>
  <si>
    <t>SADHANA</t>
  </si>
  <si>
    <t>DOOR OLD NO 4 NEW 58</t>
  </si>
  <si>
    <t>SAINT THOMAS NGR SAIDAPET Z</t>
  </si>
  <si>
    <t>LITTLE MOUNT CHENNAITAMILNADU</t>
  </si>
  <si>
    <t>SHAMSUDDIN KHAN</t>
  </si>
  <si>
    <t>IDEAL TOWER BLOCK B FLAT NO 1A</t>
  </si>
  <si>
    <t>57 DIAMOND HARBOUR ROAD</t>
  </si>
  <si>
    <t>OPP CALCUTTA HOSPITAL CMRI EKBALPOREKOLKATA</t>
  </si>
  <si>
    <t>ANIL KUMAR RAY</t>
  </si>
  <si>
    <t>INSPECTION AND CORROSION DIVISION</t>
  </si>
  <si>
    <t>MINA ABDULLA REFINERY KNPC</t>
  </si>
  <si>
    <t>P O BOX 69SAFAT 13001 KUWAIT</t>
  </si>
  <si>
    <t>SHYAMKUMAR SAVJIBHAI AYAR</t>
  </si>
  <si>
    <t>AYAR NIVAS</t>
  </si>
  <si>
    <t>NEAR SAURASHTRA COLONY</t>
  </si>
  <si>
    <t>VALLABH VIDYANAGAR TA-ANANDGUJARAT</t>
  </si>
  <si>
    <t>SEEMA BAHRI</t>
  </si>
  <si>
    <t>C/O VIJAY GUPTA</t>
  </si>
  <si>
    <t>38 GURHA BAKSHI NAGAR</t>
  </si>
  <si>
    <t>JAMMU TAWI</t>
  </si>
  <si>
    <t>SURESH KUMAR</t>
  </si>
  <si>
    <t>M/S. BANARSI DASS LALJI DASS</t>
  </si>
  <si>
    <t>3439/4 BHANA MAL MARKET</t>
  </si>
  <si>
    <t>GALI BAJRANG BALICHAWRI BAZAR DELHI -</t>
  </si>
  <si>
    <t>MANJULA RANI</t>
  </si>
  <si>
    <t>ARUN JAIN</t>
  </si>
  <si>
    <t>132VEER NAGAR</t>
  </si>
  <si>
    <t>JAIN COLONY</t>
  </si>
  <si>
    <t>NEW DELHI - .</t>
  </si>
  <si>
    <t>NITIN ARJUN</t>
  </si>
  <si>
    <t>C-43 DEFENCE COLONY</t>
  </si>
  <si>
    <t>S POONAM</t>
  </si>
  <si>
    <t>W/O SANJAY 40 SIVAJI COLONY</t>
  </si>
  <si>
    <t>EDAYARPALAYAM COIMBATORE NORTH</t>
  </si>
  <si>
    <t>COIMBATORE TAMIL NADU</t>
  </si>
  <si>
    <t>KRISHNAIYER ANANTHANARAYANA IYER</t>
  </si>
  <si>
    <t>D NO 24/265 KOTTARATHUMADOM</t>
  </si>
  <si>
    <t>SAMOOHAMADOM RD</t>
  </si>
  <si>
    <t>CHALAKUDY POCHALAKUDY</t>
  </si>
  <si>
    <t>ASIF M</t>
  </si>
  <si>
    <t>3/7 UDAI SANKAR BITHI</t>
  </si>
  <si>
    <t>CITY CENTRE</t>
  </si>
  <si>
    <t>DURGAPUR WEST BENGAL INDIA</t>
  </si>
  <si>
    <t>AD BATRA</t>
  </si>
  <si>
    <t>MIG A-13,</t>
  </si>
  <si>
    <t>SECTOR C</t>
  </si>
  <si>
    <t>CHETAN VIHAR, ALIGANJLUCKNOW</t>
  </si>
  <si>
    <t>OPINDER SINGH</t>
  </si>
  <si>
    <t>29 VIKAS VIHAR</t>
  </si>
  <si>
    <t>BHUPINDERA ROAD,</t>
  </si>
  <si>
    <t>PATIALAPUNJAB</t>
  </si>
  <si>
    <t>RAJESHWAR PRASAD BHARGAVA</t>
  </si>
  <si>
    <t>2226 MASJID KHAZOOR</t>
  </si>
  <si>
    <t>DHARMPURA</t>
  </si>
  <si>
    <t>KANIKA HANS (U.G. SANJEEV HANS)</t>
  </si>
  <si>
    <t>BF-20, TAGORE GARDEN</t>
  </si>
  <si>
    <t>SHEKAR SHANKAR AIYAR</t>
  </si>
  <si>
    <t>A-18 PRESS ENCLAVE</t>
  </si>
  <si>
    <t>SAKET NEW DELHI</t>
  </si>
  <si>
    <t>AVINASH CHANDER</t>
  </si>
  <si>
    <t>B-101 HIM-HIT C G H S LTD</t>
  </si>
  <si>
    <t>PLOT NO 8 SECTOR 22 DWARKA</t>
  </si>
  <si>
    <t>R.K.GULRAJANI</t>
  </si>
  <si>
    <t>PLOT NO 18 SECTOR-9</t>
  </si>
  <si>
    <t>ROHINI DELHI</t>
  </si>
  <si>
    <t>SUDHA VARMA</t>
  </si>
  <si>
    <t>FLAT NO. C-403,</t>
  </si>
  <si>
    <t>PRINCE APARTMENTS,</t>
  </si>
  <si>
    <t>PLOT NO. 54, PATPARGANJDELHI</t>
  </si>
  <si>
    <t>VIPULKUMAR KANTILAL DOSHI</t>
  </si>
  <si>
    <t>FLAT NO 102/D-11 PADMINI CHS</t>
  </si>
  <si>
    <t>LTD SECTOR 7 SHANTI NAGAR</t>
  </si>
  <si>
    <t>MIRA BHAYANDER MIRA ROAD EAST</t>
  </si>
  <si>
    <t>KIRAN SHANKARRAO TODKAR</t>
  </si>
  <si>
    <t>C/O THE GADHINGLAJ</t>
  </si>
  <si>
    <t>URBAN CO OP BANK LTD</t>
  </si>
  <si>
    <t>AJARA SANKESHWAR ROADGADHINGLAJ</t>
  </si>
  <si>
    <t>VIDISHA</t>
  </si>
  <si>
    <t>VIDHYA DEVI RAJPOOT</t>
  </si>
  <si>
    <t>WARD NO. 18 PACHMA ROAD ,</t>
  </si>
  <si>
    <t>DINDOULI MANDIR KE PASS</t>
  </si>
  <si>
    <t>BASODA</t>
  </si>
  <si>
    <t>ADILABAD</t>
  </si>
  <si>
    <t>KOPPU SRAVAN</t>
  </si>
  <si>
    <t>1 4 1 CHIRRAKUNTA</t>
  </si>
  <si>
    <t>CHIRRAKUNTA MANDAMARRY</t>
  </si>
  <si>
    <t>WARANGAL</t>
  </si>
  <si>
    <t>SHYAM REDDY KOTHA</t>
  </si>
  <si>
    <t>CARE OF KOTHA RANGA</t>
  </si>
  <si>
    <t>REDDY 1 92 10</t>
  </si>
  <si>
    <t>NELLIKUDUR</t>
  </si>
  <si>
    <t>R GAYATHRI .</t>
  </si>
  <si>
    <t>NO 14 SARANGAPANI STREET</t>
  </si>
  <si>
    <t>METHA NAGAR</t>
  </si>
  <si>
    <t>AMINJIKARAI</t>
  </si>
  <si>
    <t>ERNAKULAM</t>
  </si>
  <si>
    <t>ABDUL NIZAM</t>
  </si>
  <si>
    <t>KONDAPPILLY MARAMPILLY P OMARAMPALLY 683105</t>
  </si>
  <si>
    <t>MARAMPILLYERNAKULAM KERALA</t>
  </si>
  <si>
    <t>DEBABRATA BAIDYA</t>
  </si>
  <si>
    <t>RABINDRA ABASAN FLAT NO 5</t>
  </si>
  <si>
    <t>4 PRAMATHESH BARUA SARANI</t>
  </si>
  <si>
    <t>NEAR RABINDRA SANGHA CLUB</t>
  </si>
  <si>
    <t>SILIGURI</t>
  </si>
  <si>
    <t>GEETU N PUNJABI</t>
  </si>
  <si>
    <t>601 TRITON GREEN FIELD JUHU</t>
  </si>
  <si>
    <t>BOMBAY</t>
  </si>
  <si>
    <t>YESALIAM T.VELU (MRS.)</t>
  </si>
  <si>
    <t>501BLOSSOMADARSH DUGDHALAYA RO</t>
  </si>
  <si>
    <t>OFF MARVE ROAD MALAD (WEST)</t>
  </si>
  <si>
    <t>NATHALINE L D SOUZA</t>
  </si>
  <si>
    <t>18A KOTI UDDAN</t>
  </si>
  <si>
    <t>1ST. AKURLI CROSS ROAD</t>
  </si>
  <si>
    <t>KANDIVALI(EAST)BOMBAY</t>
  </si>
  <si>
    <t>GHANSHYAM V.GORE</t>
  </si>
  <si>
    <t>DWARAKA-1451, 3RD CROSS,</t>
  </si>
  <si>
    <t>IST STAGE, IIND PHASE,</t>
  </si>
  <si>
    <t>CHANDRA LAYOUT,BANGALORE</t>
  </si>
  <si>
    <t>MYSORE</t>
  </si>
  <si>
    <t>B.S.RAVIKUMAR</t>
  </si>
  <si>
    <t>CHARTERED ACCOUNTANT</t>
  </si>
  <si>
    <t>NO. 14 MANSARA ROAD</t>
  </si>
  <si>
    <t>CROSS IVINDIRANAGARMYSORE</t>
  </si>
  <si>
    <t>SUSHILLA SAIGAL</t>
  </si>
  <si>
    <t>7/152 SWARUP NAGAR</t>
  </si>
  <si>
    <t>STOCK HOLDING CORPORATION OF I</t>
  </si>
  <si>
    <t>224 MITTAL COURT</t>
  </si>
  <si>
    <t>B WING 2ND FLOOR</t>
  </si>
  <si>
    <t>NARIMAN POINT BOMBAY</t>
  </si>
  <si>
    <t>NALINI RATILAL SHAH</t>
  </si>
  <si>
    <t>12/327 4TH FLOOR VIVEK</t>
  </si>
  <si>
    <t>APARTMENTS ROOP NAGAR</t>
  </si>
  <si>
    <t>BANDRA EAST BOMBAY</t>
  </si>
  <si>
    <t>HARESH S.JHAVERI</t>
  </si>
  <si>
    <t>HARESH S. JHAVERI TRADING</t>
  </si>
  <si>
    <t>379 PRITI S.V.ROAD</t>
  </si>
  <si>
    <t>VILE PARLE (WEST)BOMBAY</t>
  </si>
  <si>
    <t>AJAY C.KANWAL</t>
  </si>
  <si>
    <t>9/10VISHVAMITRA</t>
  </si>
  <si>
    <t>292 J.N.PATIL MARG</t>
  </si>
  <si>
    <t>CHEMBURMUMBAI</t>
  </si>
  <si>
    <t>PRAXIS CONSULTING &amp; INFORMATION SERVICES PVT LTD</t>
  </si>
  <si>
    <t>C-101 RISHI APARTMENTS</t>
  </si>
  <si>
    <t>ALAKNANDA</t>
  </si>
  <si>
    <t>ANJANA MEHTA</t>
  </si>
  <si>
    <t>658SECTOR-37</t>
  </si>
  <si>
    <t>BAHADUR SINGH MAKKAR</t>
  </si>
  <si>
    <t>BB-34, SHIV VIHAR</t>
  </si>
  <si>
    <t>MITHAPUR ROAD</t>
  </si>
  <si>
    <t>SUBHASH KUMAR</t>
  </si>
  <si>
    <t>FRIENDS PAINTS &amp; CHEMICALS</t>
  </si>
  <si>
    <t>922 INDUSTRIAL AREA B</t>
  </si>
  <si>
    <t>RAM MOHAN</t>
  </si>
  <si>
    <t>E 131 FOCAL POINT</t>
  </si>
  <si>
    <t>MOHALI</t>
  </si>
  <si>
    <t>KULDEEP KAUR</t>
  </si>
  <si>
    <t>3023 PHASE 7,</t>
  </si>
  <si>
    <t>MOHALI (PB)</t>
  </si>
  <si>
    <t>ARUN AGARWAL</t>
  </si>
  <si>
    <t>DEHRADUN</t>
  </si>
  <si>
    <t>SAVITRI SINGH</t>
  </si>
  <si>
    <t>11A BALBIR ROAD</t>
  </si>
  <si>
    <t>MANJU BHANDARI</t>
  </si>
  <si>
    <t>C/O P C BHANDARI AUTO AGENCIES</t>
  </si>
  <si>
    <t>CHOPASNI ROAD SANICHAR</t>
  </si>
  <si>
    <t>JI KA THAN JODHPUR</t>
  </si>
  <si>
    <t>TUSHAR HARILAL RAVAL</t>
  </si>
  <si>
    <t>13 SHIVKUNJ SOCIETY</t>
  </si>
  <si>
    <t>NEAR SANGHVI HIGH SCHOOL</t>
  </si>
  <si>
    <t>NARANPURA AHMEDABAD</t>
  </si>
  <si>
    <t>NAVSARI</t>
  </si>
  <si>
    <t>BIHARILAL GOVARDHANDAS GHAEL</t>
  </si>
  <si>
    <t>PUSHKER RAJ NARANLALA SOCIETY</t>
  </si>
  <si>
    <t>STATION ROAD NAVSARI</t>
  </si>
  <si>
    <t>HIRA H GHANDHY</t>
  </si>
  <si>
    <t>35 C JAIRAJBHAI STREET</t>
  </si>
  <si>
    <t>POST BYCULLA BOMBAY</t>
  </si>
  <si>
    <t>KISHOR SHANKARRAO JOPULE</t>
  </si>
  <si>
    <t>B/1 NUTAN KALPANA CO-OP</t>
  </si>
  <si>
    <t>HOUSING SOCIETY LTD.</t>
  </si>
  <si>
    <t>J.D. ROAD ANAND BAZARMULUND BOMBAY</t>
  </si>
  <si>
    <t>PREM LATA GOYAL</t>
  </si>
  <si>
    <t>41 G GANDHI NAGAR</t>
  </si>
  <si>
    <t>KOOKADA</t>
  </si>
  <si>
    <t>MUZAFFAR NAGAR</t>
  </si>
  <si>
    <t>SUSHILA MANI TRIPATHI</t>
  </si>
  <si>
    <t>VILL-TENDUHI</t>
  </si>
  <si>
    <t>BARDGONIA</t>
  </si>
  <si>
    <t>KRISHNA NAGAR DEORIA KHASDEORIA</t>
  </si>
  <si>
    <t>WAMAN BHASKAR ANDHARE</t>
  </si>
  <si>
    <t>18/SHANTINIKETAN,(A-1) CHS LTD,</t>
  </si>
  <si>
    <t>86, YARI ROAD,VERSOVA</t>
  </si>
  <si>
    <t>PRAGATI PAL</t>
  </si>
  <si>
    <t>6/67 CPWD COLONY</t>
  </si>
  <si>
    <t>SAHAR VILLAGE</t>
  </si>
  <si>
    <t>ANDHERI EASTMUMBAI</t>
  </si>
  <si>
    <t>BALAKRISHNA REDDY ANYAM</t>
  </si>
  <si>
    <t>49-3814</t>
  </si>
  <si>
    <t>MADDUR NAGAR</t>
  </si>
  <si>
    <t>WARD 26KURNOOL</t>
  </si>
  <si>
    <t>ANANDAKRISHNAN T V</t>
  </si>
  <si>
    <t>EP III 518</t>
  </si>
  <si>
    <t>MEENALAYAM</t>
  </si>
  <si>
    <t>THOTTADA P OKANNUR, KERALA</t>
  </si>
  <si>
    <t>RAJKUMAR ASHOKKUMAR UPADHYAY</t>
  </si>
  <si>
    <t>504,SHREE TOWER,OPP RAMESHWAR</t>
  </si>
  <si>
    <t>BANK,NEAR DON BOSCO SCHOOL</t>
  </si>
  <si>
    <t>LINK RD,BORIVALI W,</t>
  </si>
  <si>
    <t>SUDHIRKUMAR MITTAL</t>
  </si>
  <si>
    <t>C/O HARYANA SALES CORPORATION</t>
  </si>
  <si>
    <t>3277, SHREE BALAJI MARKET</t>
  </si>
  <si>
    <t>PEEPAL MAHADEV, HAUZ QAZIDELHI</t>
  </si>
  <si>
    <t>A.BANERJEE</t>
  </si>
  <si>
    <t>52/4 CHITTARANJAN PARK</t>
  </si>
  <si>
    <t>JASMEET KAUR</t>
  </si>
  <si>
    <t>H. NO. 106, MODEL HOUSE</t>
  </si>
  <si>
    <t>BEHIND LAL KOTHI</t>
  </si>
  <si>
    <t>LUDHIANA .</t>
  </si>
  <si>
    <t>RAJESH KUMAR CHADHA</t>
  </si>
  <si>
    <t>H NO 3373 SECTOR 19 D</t>
  </si>
  <si>
    <t>VIJAY BHUSHAN TEWARI</t>
  </si>
  <si>
    <t>H NO 1078 SECTOR 37B</t>
  </si>
  <si>
    <t>KAUSHAL AGARWAL</t>
  </si>
  <si>
    <t>CHITRA AGARWAL</t>
  </si>
  <si>
    <t>PARASHURAM SINGH</t>
  </si>
  <si>
    <t>RAM AVTAR KHANDAKA</t>
  </si>
  <si>
    <t>C/O KHANDAKA WALAS</t>
  </si>
  <si>
    <t>128 TRIPOLIA BAZAR</t>
  </si>
  <si>
    <t>JAIPUR RAJ 2</t>
  </si>
  <si>
    <t>RAMESH KUMAR PURSWANI</t>
  </si>
  <si>
    <t>145 KANWAR NAGAR</t>
  </si>
  <si>
    <t>RAJAMAL KA TALAB</t>
  </si>
  <si>
    <t>MADHURI SHARMA</t>
  </si>
  <si>
    <t>5/CHA/1 JAWAHAR NAGAR</t>
  </si>
  <si>
    <t>JAIPUR .</t>
  </si>
  <si>
    <t>GODAWARI AGRAWAL</t>
  </si>
  <si>
    <t>120/07,VIJAYA PATH</t>
  </si>
  <si>
    <t>MANSAROVER,JAIPUR</t>
  </si>
  <si>
    <t>ABHA SHETH</t>
  </si>
  <si>
    <t>SHAHPUR BUNGLOW KHANPUR</t>
  </si>
  <si>
    <t>S.AMRIK SINGH</t>
  </si>
  <si>
    <t>C/O ATTAR SALES CORPN.MILLER</t>
  </si>
  <si>
    <t>GANJ LUDHIANA</t>
  </si>
  <si>
    <t>SHAM SUNDER</t>
  </si>
  <si>
    <t>VENUS RADIOS BOOTH NO 4</t>
  </si>
  <si>
    <t>SECTOR 18-D CHANDIGARH</t>
  </si>
  <si>
    <t>ASHOK KUMAR PURSWANI</t>
  </si>
  <si>
    <t>D.S.MEENA</t>
  </si>
  <si>
    <t>BHAWAR LAL R.DOSHI</t>
  </si>
  <si>
    <t>AG4 PUSUIKA APARTMENTS</t>
  </si>
  <si>
    <t>NEAR SUJATA FLATS</t>
  </si>
  <si>
    <t>SHAHI BAGHAHMEDABAD - .</t>
  </si>
  <si>
    <t>PRAVINCHANDRA SOMCHAND SHAH</t>
  </si>
  <si>
    <t>30/256 VIDYA NAGAR NEAR</t>
  </si>
  <si>
    <t>HIMATLAL PARK AMBAWADI</t>
  </si>
  <si>
    <t>MAHESANA</t>
  </si>
  <si>
    <t>VIBHA JANI</t>
  </si>
  <si>
    <t>C/O JANI VIBHA CHANDRAKANTBHAI</t>
  </si>
  <si>
    <t>KADIA KHADKI NO 1 NEAR SHAK MARKET</t>
  </si>
  <si>
    <t>KADI, TA. KADI, DIST MEHSANAGUJARAT</t>
  </si>
  <si>
    <t>SHUBHADA LOKEGAONKAR</t>
  </si>
  <si>
    <t>SHIVAJI VIDYALAYA KALACHOWKY</t>
  </si>
  <si>
    <t>GOPAL NIRMALDAS GURBAXANI</t>
  </si>
  <si>
    <t>SHANTI NIKETAN 143 SWAMI</t>
  </si>
  <si>
    <t>VIVEKANAND ROAD KHAR</t>
  </si>
  <si>
    <t>CHANDRAKANT KIRTILAL PARIKH</t>
  </si>
  <si>
    <t>405 UNIQUE APARTMENT</t>
  </si>
  <si>
    <t>IRLA S.V. ROAD</t>
  </si>
  <si>
    <t>VILE PARLE (WEST)BOMBAY .</t>
  </si>
  <si>
    <t>JAIKISHAN VYAS</t>
  </si>
  <si>
    <t>B-10LIJJAT GODAWARI</t>
  </si>
  <si>
    <t>M.G.ROADKANDIVALI (WEST)</t>
  </si>
  <si>
    <t>SHAH ASHOK MAGANLAL</t>
  </si>
  <si>
    <t>33, SHANKAR NAGAR,</t>
  </si>
  <si>
    <t>VALLABH BAUG LANE</t>
  </si>
  <si>
    <t>GHATKOPAR EAST,MUMBAI</t>
  </si>
  <si>
    <t>HARILAL NARBHERAM SOMPURA</t>
  </si>
  <si>
    <t>ASHABEN DESAI</t>
  </si>
  <si>
    <t>24/19 HAPPY HOME APRTS.</t>
  </si>
  <si>
    <t>NEAR SASTRINAGAR NARANPURA</t>
  </si>
  <si>
    <t>AHMEDABAD (GUJRAT)</t>
  </si>
  <si>
    <t>VADODARA</t>
  </si>
  <si>
    <t>PARESH M. BHATT</t>
  </si>
  <si>
    <t>28-B AMBICAKUNJ SOCIETY</t>
  </si>
  <si>
    <t>NEAR PRABHUNAGAR</t>
  </si>
  <si>
    <t>WUGHADIA ROADBARODA</t>
  </si>
  <si>
    <t>MITABEN S KOTHARI</t>
  </si>
  <si>
    <t>9/1428 HAWADIA CHAKLA AMBAJI</t>
  </si>
  <si>
    <t>ROAD SURAT</t>
  </si>
  <si>
    <t>DILIP H. SHAH</t>
  </si>
  <si>
    <t>2ND KHATTERGALLI</t>
  </si>
  <si>
    <t>21 THAKURDWAR ROAD</t>
  </si>
  <si>
    <t>NAVINBHAI C. THAKKAR</t>
  </si>
  <si>
    <t>101/102CHITRA BUILDING</t>
  </si>
  <si>
    <t>10TH FLOOR SHANTILAL MODI ROAD</t>
  </si>
  <si>
    <t>KANDIVLI(W)BOMBAY</t>
  </si>
  <si>
    <t>SAJNAY KUMAR</t>
  </si>
  <si>
    <t>63-E. "RAJDEEP"</t>
  </si>
  <si>
    <t>LINKING ROAD,</t>
  </si>
  <si>
    <t>SANTACRUZ (WEST)MUMBAI</t>
  </si>
  <si>
    <t>JAYANTO KUMAR DEVGUPTA</t>
  </si>
  <si>
    <t>306 B JANAK DEEP J P ROAD</t>
  </si>
  <si>
    <t>SEVEN BUNGLOWS VERSOVA</t>
  </si>
  <si>
    <t>KAUMUDI CHANDRAKANT JOPULE</t>
  </si>
  <si>
    <t>B/1 NUTAN KALPANA SOCIETY J P</t>
  </si>
  <si>
    <t>ROAD ANAND BAZAR</t>
  </si>
  <si>
    <t>MULUND BOMBAY</t>
  </si>
  <si>
    <t>ARUNA BUDDHA UARAPU</t>
  </si>
  <si>
    <t>120/2 R T PRAKASHAM NAGAR</t>
  </si>
  <si>
    <t>BEGAMPET</t>
  </si>
  <si>
    <t>PARIMALA A NARAYAN</t>
  </si>
  <si>
    <t>10/3 1ST C MAIN</t>
  </si>
  <si>
    <t>KATHRIGUPPA MAIN ROAD</t>
  </si>
  <si>
    <t>VIVEKANANDA NAGAR BSK 3RD STAGEBANGALORE</t>
  </si>
  <si>
    <t>GAURANG MANUBHAI DOSHI</t>
  </si>
  <si>
    <t>'ANUJ' 26 SAMAST BRAHM KSHATRIYA SO</t>
  </si>
  <si>
    <t>NR SHANTIVAN SOCIETY</t>
  </si>
  <si>
    <t>NARAYAN NAGAR ROAD, PALDIAHMEDABAD</t>
  </si>
  <si>
    <t>ARHAM SHARE PRIVATE LIMITED</t>
  </si>
  <si>
    <t>U-6/7/8, JOLLY PLAZA,</t>
  </si>
  <si>
    <t>ATHWAGATE,</t>
  </si>
  <si>
    <t>RAJ PRADIP SHROFF (HUF)</t>
  </si>
  <si>
    <t>123/A SKY SCRAPER</t>
  </si>
  <si>
    <t>74 BHULABHAI DESAI RD</t>
  </si>
  <si>
    <t>MUMBAI, MAHARASHTRA</t>
  </si>
  <si>
    <t>AKHILESH KUMAR JAIN HUF</t>
  </si>
  <si>
    <t>51 MAHADEV TOTLA NAGAR</t>
  </si>
  <si>
    <t>INDORE MADHYA PRADESH</t>
  </si>
  <si>
    <t>5 CHA 1</t>
  </si>
  <si>
    <t>JAWAHAR NAGAR</t>
  </si>
  <si>
    <t>LALITKUMAR SHYAMBIHARI GOYAL</t>
  </si>
  <si>
    <t>55 WARDHMAN NAGAR</t>
  </si>
  <si>
    <t>VENKAT RAM REDDY KALLUTLA</t>
  </si>
  <si>
    <t>D NO 19 1 27 8</t>
  </si>
  <si>
    <t>HANUMANPET</t>
  </si>
  <si>
    <t>MIRYALGUDANALGONDA</t>
  </si>
  <si>
    <t>URMILA</t>
  </si>
  <si>
    <t>183 B</t>
  </si>
  <si>
    <t>LALITA PARK</t>
  </si>
  <si>
    <t>LAXMI NAGARDELHI</t>
  </si>
  <si>
    <t>KRISHAN KUMAR VIRMANI</t>
  </si>
  <si>
    <t>H NO 64/1041</t>
  </si>
  <si>
    <t>PALWAL</t>
  </si>
  <si>
    <t>SWAROOP RAM</t>
  </si>
  <si>
    <t>S O LABU RAM DHINGANA VISHNOIYON KI DHANIA</t>
  </si>
  <si>
    <t>DHIGANA JODHPUR RAJASTHAN</t>
  </si>
  <si>
    <t>BIRJU KARATHIA C</t>
  </si>
  <si>
    <t>CHANDRA JYOT 22-33</t>
  </si>
  <si>
    <t>NEW JAGNATH PLOT</t>
  </si>
  <si>
    <t>RAMESHBHAI BHAGWANBHAI NADODA</t>
  </si>
  <si>
    <t>104 SUMITRA APT B 52</t>
  </si>
  <si>
    <t>KSHAMA SOCIETY A K ROAD</t>
  </si>
  <si>
    <t>SURATGUJARAT</t>
  </si>
  <si>
    <t>TELESFORO B MAZARELO</t>
  </si>
  <si>
    <t>J B NAGAR DELY P O</t>
  </si>
  <si>
    <t>P O BOX 37404</t>
  </si>
  <si>
    <t>KANNAPPACHARI DELHI</t>
  </si>
  <si>
    <t>NO. 48, ELUMALAI STREET.</t>
  </si>
  <si>
    <t>NEAR MARKET</t>
  </si>
  <si>
    <t>AYANAVRAMCHENNAI</t>
  </si>
  <si>
    <t>PRATIM KUMAR</t>
  </si>
  <si>
    <t>11 RAM MOHON ROY ROAD</t>
  </si>
  <si>
    <t>KANHAIYA LAL BAGRI</t>
  </si>
  <si>
    <t>C/O MR. N.K. BAGREE</t>
  </si>
  <si>
    <t>A 12/8, PURBASHA HOUSING ESTATE</t>
  </si>
  <si>
    <t>KAKURGANCHIKOLKATA</t>
  </si>
  <si>
    <t>A-4/258 2ND FLOOR</t>
  </si>
  <si>
    <t>PASCHIM VIHAR</t>
  </si>
  <si>
    <t>JAYESH SAVLA</t>
  </si>
  <si>
    <t>16/6 B AVANTI APARTMENTS</t>
  </si>
  <si>
    <t>SOIN-BOMBAY .</t>
  </si>
  <si>
    <t>JLG SECURITIES PVT LTD</t>
  </si>
  <si>
    <t>15/20-C</t>
  </si>
  <si>
    <t>CIVIL LINES</t>
  </si>
  <si>
    <t>BILAV INFORMATION SERVICES LLP</t>
  </si>
  <si>
    <t>1ST FLOOR MODERNA HOUSE</t>
  </si>
  <si>
    <t>88-C</t>
  </si>
  <si>
    <t>OLD PRABHADEVI ROAD</t>
  </si>
  <si>
    <t>PHOENIX SHARE &amp; STOCKBROKERS PVT LTD</t>
  </si>
  <si>
    <t>43 FLOOR 4 PLOT 261 MALKANI MAHAL</t>
  </si>
  <si>
    <t>DR ANNIE BESANT ROAD</t>
  </si>
  <si>
    <t>OPP CENTURY WORLI COLONYMUMBAI</t>
  </si>
  <si>
    <t>VAASPAR CONSULTANT LLP</t>
  </si>
  <si>
    <t>31 JUHU VIKRANT GULMOHAR CROSS</t>
  </si>
  <si>
    <t>ROAD NO 10 SAMARTH RAMDAS MARG</t>
  </si>
  <si>
    <t>JUHU VILE PARLE WMUMBAI</t>
  </si>
  <si>
    <t>KOKILA KALYANI</t>
  </si>
  <si>
    <t>A-1/12, PUNIT NAGAR,</t>
  </si>
  <si>
    <t>S.V. ROAD, PLOT NO. 1,</t>
  </si>
  <si>
    <t>BORIVALI (WEST)MUMBAI</t>
  </si>
  <si>
    <t>CHITTOOR</t>
  </si>
  <si>
    <t>TIRUMALA TIRUPATI DEVASTHANAMS</t>
  </si>
  <si>
    <t>TIRUPATIDISTT. CHITTOR</t>
  </si>
  <si>
    <t>A.A.GUPTA</t>
  </si>
  <si>
    <t># 5 "PRABHAT"</t>
  </si>
  <si>
    <t>3RD MAIN ROAD</t>
  </si>
  <si>
    <t>VYALIKAVAL,BAGALORE</t>
  </si>
  <si>
    <t>SUBRAHMANYAN V K</t>
  </si>
  <si>
    <t>59-A GHANDHI NAGAR III</t>
  </si>
  <si>
    <t>MAIN ROAD ADYAR</t>
  </si>
  <si>
    <t>MADRAS - 20</t>
  </si>
  <si>
    <t>MERCY JOSEPH</t>
  </si>
  <si>
    <t>KINATINGAL HOUSE</t>
  </si>
  <si>
    <t>WOMENS CLUB ROAD</t>
  </si>
  <si>
    <t>TRICHUR (KERALA)</t>
  </si>
  <si>
    <t>BHARAT RIKHAVCHAND SHAH</t>
  </si>
  <si>
    <t>B-525th FLOORSARVODAY NAGAR</t>
  </si>
  <si>
    <t>1st PANJARAPOLE LANEC.P.TANK</t>
  </si>
  <si>
    <t>AMBALA</t>
  </si>
  <si>
    <t>KAMLESH GARG</t>
  </si>
  <si>
    <t>C/O RAM MOHAN GARG</t>
  </si>
  <si>
    <t>H. NO. 4353 GRAIN MARKET</t>
  </si>
  <si>
    <t>AMBALA CANTT</t>
  </si>
  <si>
    <t>SHANTI ARORA</t>
  </si>
  <si>
    <t>D A V COLLEGE GIRLS HOSTEL</t>
  </si>
  <si>
    <t>G T ROAD</t>
  </si>
  <si>
    <t>BHIM SINGH</t>
  </si>
  <si>
    <t>C/O VERSATILE ENTERPRISES (P)</t>
  </si>
  <si>
    <t>C-124 FOCAL POINT PHASE-V</t>
  </si>
  <si>
    <t>LUDHIANALUDHIANA</t>
  </si>
  <si>
    <t>MANOHAR LAL PARIHAR</t>
  </si>
  <si>
    <t>MANOHAR MEDICAL STORE I/S</t>
  </si>
  <si>
    <t>JALORI GATE JODHPUR</t>
  </si>
  <si>
    <t>MAHESH P JOSHI</t>
  </si>
  <si>
    <t>1-SHRINATH APARTMENT</t>
  </si>
  <si>
    <t>JAYANT PARK SOCIETY</t>
  </si>
  <si>
    <t>NEAR BHADVATNAGARGHODASAR, AHMEDABAD</t>
  </si>
  <si>
    <t>SARFRAZ ALI N MIRZA</t>
  </si>
  <si>
    <t>FLAT NO 938 BLDG 47</t>
  </si>
  <si>
    <t>SAMTA NAGAR HOUSING BOARD</t>
  </si>
  <si>
    <t>KANDIVLI EAST BOMBAY</t>
  </si>
  <si>
    <t>CAN SANLIM</t>
  </si>
  <si>
    <t>LUCIA CORREIA</t>
  </si>
  <si>
    <t>H NO 93 PRAIAL WADDO CANSAULIM</t>
  </si>
  <si>
    <t>SALCETTE GOA</t>
  </si>
  <si>
    <t>DIXIT NARAYANARAO SATHYANAR DR</t>
  </si>
  <si>
    <t>DEPT OF INORGANIC &amp; PHYSICAL</t>
  </si>
  <si>
    <t>CHEMISTRY INDIAN INSTITUTE</t>
  </si>
  <si>
    <t>OF SCIENCE BANGALORE</t>
  </si>
  <si>
    <t>GEETHA G.GORE</t>
  </si>
  <si>
    <t>DWARKA-1451, 3RD CROSS,</t>
  </si>
  <si>
    <t>O.P.NAGPAL</t>
  </si>
  <si>
    <t>G P 35 MAURYA ENCLAVE</t>
  </si>
  <si>
    <t>PITAM PUR DELHI</t>
  </si>
  <si>
    <t>KEERTI RAJ (MRS.)</t>
  </si>
  <si>
    <t>B-2010 GAUR GREEN CITY</t>
  </si>
  <si>
    <t>8 VAIBHAV KHAND</t>
  </si>
  <si>
    <t>INDRAPURAMGHAZIABAD U P</t>
  </si>
  <si>
    <t>SRIDHAR VAIDYANATH</t>
  </si>
  <si>
    <t>14/221 SURYALAYA</t>
  </si>
  <si>
    <t>SIONEAST BOMBAY</t>
  </si>
  <si>
    <t>GITA BHAGAT</t>
  </si>
  <si>
    <t>D/713SUNDERDHAM II</t>
  </si>
  <si>
    <t>RAM BAUG LANE POISAR</t>
  </si>
  <si>
    <t>OPP. S.V.RD. BORIVALI(W)BOMBAY</t>
  </si>
  <si>
    <t>N SUBRAMANIAN</t>
  </si>
  <si>
    <t>64 YAKUB STREET</t>
  </si>
  <si>
    <t>GOBICHETTIPALAYAM P O.</t>
  </si>
  <si>
    <t>PERIYAR DT.</t>
  </si>
  <si>
    <t>JNJ HOLDINGS PVT. LTD.</t>
  </si>
  <si>
    <t>RAVAL BUILDING NO. 1</t>
  </si>
  <si>
    <t>2ND FLOOR</t>
  </si>
  <si>
    <t>428, BHADKAMKAR MARGMUMBAI.</t>
  </si>
  <si>
    <t>D. S. Shah-HUF Shah</t>
  </si>
  <si>
    <t>303 TOWER-A,</t>
  </si>
  <si>
    <t>PENINSULA BUSINESS PARK,</t>
  </si>
  <si>
    <t>G.K. MARG, LOWER PAREL (W),</t>
  </si>
  <si>
    <t>VIJAY KUMAR KHEMKA</t>
  </si>
  <si>
    <t>S/O SATYA NARAYAN KHEMKA</t>
  </si>
  <si>
    <t>LAKHI BABU GARDEN,</t>
  </si>
  <si>
    <t>D N SINGH ROAD,BHAGALPUR, BIHAR</t>
  </si>
  <si>
    <t>MANGALA A. CHAUDHARY</t>
  </si>
  <si>
    <t>BLOCK NO.14AJINTHA APARTMENTS</t>
  </si>
  <si>
    <t>G.GUPTA CROSS ROAD NO.2</t>
  </si>
  <si>
    <t>VISHNUNAGAR DOMBIVLI (WEST)MAHARASHTRA -</t>
  </si>
  <si>
    <t>ANJU KUMAR</t>
  </si>
  <si>
    <t>E 41 ANAND NIKETAN</t>
  </si>
  <si>
    <t>TARA SINGH BINDRA</t>
  </si>
  <si>
    <t>B 2/202 SAFDARJANG ENCLAVE</t>
  </si>
  <si>
    <t>SATISH KUMAR VARMA</t>
  </si>
  <si>
    <t>PRINCE APARTMENTS</t>
  </si>
  <si>
    <t>ANKUSH ARORA</t>
  </si>
  <si>
    <t>H-368,</t>
  </si>
  <si>
    <t>PALAM VIHAR</t>
  </si>
  <si>
    <t>BIRHAM PAL</t>
  </si>
  <si>
    <t>VILLAGE SEHJAWAS</t>
  </si>
  <si>
    <t>POST RITHOJ</t>
  </si>
  <si>
    <t>TEH. SOHNA,NEAR BAL BHARTI PUBLIC SCHOOL</t>
  </si>
  <si>
    <t>KAMLESH GUPTA</t>
  </si>
  <si>
    <t>W/O SATYA PAUL GUPTA 399</t>
  </si>
  <si>
    <t>MOTA SINGH NAGAR JALLANDHAR</t>
  </si>
  <si>
    <t>BALRAJ SINGH SHERGIL</t>
  </si>
  <si>
    <t>422 MOTA SINGH NAGAR</t>
  </si>
  <si>
    <t>COOL ROADJALANDHAR CITY.</t>
  </si>
  <si>
    <t>RANJANAGUPTA</t>
  </si>
  <si>
    <t>NEW CALCUTTA HOUSE</t>
  </si>
  <si>
    <t>103 G T ROAD MILLER GANJ</t>
  </si>
  <si>
    <t>ASHOK KUMAR GUPTA</t>
  </si>
  <si>
    <t>103 G.T.ROAD MILLER GANJ</t>
  </si>
  <si>
    <t>K.V.ACHUTHA</t>
  </si>
  <si>
    <t>NO.260 IST A CROSS6TH BLOCK</t>
  </si>
  <si>
    <t>II PHASE B.S.K.IIIrd STAGE</t>
  </si>
  <si>
    <t>BANGALORE - .</t>
  </si>
  <si>
    <t>K.RAGHU RAM</t>
  </si>
  <si>
    <t>2141, JANAKA SMRUTHI</t>
  </si>
  <si>
    <t>7TH CROSS, K-BLOCK</t>
  </si>
  <si>
    <t>KUVEMPU NAGARMYSORE</t>
  </si>
  <si>
    <t>TUMKUR</t>
  </si>
  <si>
    <t>H.V.UMA SHANKAR</t>
  </si>
  <si>
    <t>MERCHANT MADHUGIRI TUMKUR</t>
  </si>
  <si>
    <t>DISTT.KARNATAKA</t>
  </si>
  <si>
    <t>HALEANGADY</t>
  </si>
  <si>
    <t>N PRABHAKARA KUDVA</t>
  </si>
  <si>
    <t>C/O N G KUDVA</t>
  </si>
  <si>
    <t>MERCHANT HALEANGADI DK</t>
  </si>
  <si>
    <t>CHANDRAKANT H SANGHVI</t>
  </si>
  <si>
    <t>AARTHY BUILDING, FLAT NO. T-2</t>
  </si>
  <si>
    <t>J/50, 7TH STREET, J BLOCK</t>
  </si>
  <si>
    <t>ANNA NAGAR EAST</t>
  </si>
  <si>
    <t>DINDIGUL</t>
  </si>
  <si>
    <t>M.RUKMANI</t>
  </si>
  <si>
    <t>P.B.NO. 48 (H.O)</t>
  </si>
  <si>
    <t>61-H SUBBAIAH KALAVASAL STREET</t>
  </si>
  <si>
    <t>SILLUVATTUR ROADDINDIGUL</t>
  </si>
  <si>
    <t>BIVA PYNE (MRS.)</t>
  </si>
  <si>
    <t>74 AMHERST STREET</t>
  </si>
  <si>
    <t>GUWAHATI</t>
  </si>
  <si>
    <t>SYEDA LUTFA RAHMAN</t>
  </si>
  <si>
    <t>C/O S M RAHMAN</t>
  </si>
  <si>
    <t>RAJDHANI MASJID LANE</t>
  </si>
  <si>
    <t>HATIGAON ROAD, DISPURGUWAHATI ASSAM</t>
  </si>
  <si>
    <t>SUNIL KUMAR AGGARWAL</t>
  </si>
  <si>
    <t>BHAGWATI JEWELLERS</t>
  </si>
  <si>
    <t>F 5/10 KRISHNA NAGAR</t>
  </si>
  <si>
    <t>ANUBHA MAHAJAN</t>
  </si>
  <si>
    <t>HOUSE NO 3024</t>
  </si>
  <si>
    <t>SECTOR 19-D</t>
  </si>
  <si>
    <t>JAMSHAID AALAM</t>
  </si>
  <si>
    <t>P O BOX 19593 SECURITY FORSES</t>
  </si>
  <si>
    <t>POLYCLINIC MINISTRY OF INTERIOR</t>
  </si>
  <si>
    <t>TAHLIA STREET JEDDAHSAUDI ARABIA</t>
  </si>
  <si>
    <t>SHILPA PARAG DAVE</t>
  </si>
  <si>
    <t>AURANGABAD NAKA ADGAON NAKA</t>
  </si>
  <si>
    <t>15 VIJAY NAGAR COLONY</t>
  </si>
  <si>
    <t>MUMBAI AGRA ROAD PANCHVATI NASHIKNASHIK MAHARASHTRA</t>
  </si>
  <si>
    <t>SHAILAJA HANUMANDLA</t>
  </si>
  <si>
    <t>Flot No 101 Shivasai Apts</t>
  </si>
  <si>
    <t>Rajarajeshwari Nagar</t>
  </si>
  <si>
    <t>Old BowenpallyHyderabad</t>
  </si>
  <si>
    <t>KHAMMAM</t>
  </si>
  <si>
    <t>BANOTH NAGENDRA NAIK</t>
  </si>
  <si>
    <t>5-186 TIRUMALA GUDEM</t>
  </si>
  <si>
    <t>ASWAPURAM KHAMMAM</t>
  </si>
  <si>
    <t>SUDHIR KUMAR MUNDHADA</t>
  </si>
  <si>
    <t>U-25/A</t>
  </si>
  <si>
    <t>ALANKAR PLAZA</t>
  </si>
  <si>
    <t>KILPAUK GARDEN ROAD</t>
  </si>
  <si>
    <t>MAMATA MISHRA</t>
  </si>
  <si>
    <t>PLOT NO - 1447/1448</t>
  </si>
  <si>
    <t>NEW FOREST PARK</t>
  </si>
  <si>
    <t>BHIMPURBHUBANESWAR</t>
  </si>
  <si>
    <t>NIRMAL KUMAR</t>
  </si>
  <si>
    <t>TC-6/11, NEW MOTI NAGAR</t>
  </si>
  <si>
    <t>PRADEEP K.MINZ</t>
  </si>
  <si>
    <t>E-1498</t>
  </si>
  <si>
    <t>NETAJINAGAR</t>
  </si>
  <si>
    <t>AMRAVATI</t>
  </si>
  <si>
    <t>SACHIN SHANKARLAL PASARI HUF .</t>
  </si>
  <si>
    <t>SARANSH BEHIND HANUMAN MANDIR</t>
  </si>
  <si>
    <t>GADAGE NAGAR</t>
  </si>
  <si>
    <t>SHIVAJI NAGAR SO</t>
  </si>
  <si>
    <t>SAROJ PAHWA MRS</t>
  </si>
  <si>
    <t>101-ADARSH NAGAR</t>
  </si>
  <si>
    <t>KESHAV DEV</t>
  </si>
  <si>
    <t>SUPER TOOLS INDIA 67 B</t>
  </si>
  <si>
    <t>INDL. AREA EXTER LUDHIANA</t>
  </si>
  <si>
    <t>ANITA JINDAL</t>
  </si>
  <si>
    <t>H. NO. 1043, SECTOR 19-B</t>
  </si>
  <si>
    <t>NANDITA SINGH</t>
  </si>
  <si>
    <t>HENRY MILTON CRUZ COLACO</t>
  </si>
  <si>
    <t>GURU KRIPA, C-001</t>
  </si>
  <si>
    <t>PLOT NO. 5, 2ND CROSS LANE</t>
  </si>
  <si>
    <t>SAMARTHANAGAR, LOKONDWALA, ANDHERI (W)MUMBAI</t>
  </si>
  <si>
    <t>LAWRENCE BERNARD D SOUZA</t>
  </si>
  <si>
    <t>18A KOTI UDDAN CO OP HSG SOC</t>
  </si>
  <si>
    <t>1ST AKURLI ROAD KANDIVLI E</t>
  </si>
  <si>
    <t>FRANCISCO C P CORREIA</t>
  </si>
  <si>
    <t>SAKARIBEN SHAH</t>
  </si>
  <si>
    <t>501 RASTA PETH FLAT NO 36</t>
  </si>
  <si>
    <t>ADITYA BUILDING</t>
  </si>
  <si>
    <t>ANILA MUKHI</t>
  </si>
  <si>
    <t>RAMNIVAS C 30/112 OPP.</t>
  </si>
  <si>
    <t>MUNICIPAL COUNCIL ULHASNAGAR</t>
  </si>
  <si>
    <t>DIST THANE</t>
  </si>
  <si>
    <t>RAJESH JAIN</t>
  </si>
  <si>
    <t>C/O JAIN SAREE EMPORIUM</t>
  </si>
  <si>
    <t>NEW CLOTH MARKET</t>
  </si>
  <si>
    <t>GANESHA M PAI</t>
  </si>
  <si>
    <t>NO. 114 37th MAIN</t>
  </si>
  <si>
    <t>3rd CROSS BEHIND CENTRAL EXCIS</t>
  </si>
  <si>
    <t>B.T.M. LAYOUT -II STAGEBANGALORE</t>
  </si>
  <si>
    <t>SANJAY JAIN</t>
  </si>
  <si>
    <t>M/S VARDHMAN TRADERS</t>
  </si>
  <si>
    <t>158/6 TRANSPORT NAGAR</t>
  </si>
  <si>
    <t>NARWALJAMMU</t>
  </si>
  <si>
    <t>RAJINDER KUMAR GUPTA HUF</t>
  </si>
  <si>
    <t>S/O MAMRAJ GUPTA, HOUSE NO 61</t>
  </si>
  <si>
    <t>SECTOR 24 A, MANDI GOBINDGARH</t>
  </si>
  <si>
    <t>FATEHGARH SAHIB MANDI GOBINDGARHFATEHGARH SAHIB PUNJAB</t>
  </si>
  <si>
    <t>NILESHBHAI R.GANDHI</t>
  </si>
  <si>
    <t>KAPAD BAJAR</t>
  </si>
  <si>
    <t>NANA CHOWK JETPUR</t>
  </si>
  <si>
    <t>GUJRAT</t>
  </si>
  <si>
    <t>MUNIRA SABBIRBHAI PATEL</t>
  </si>
  <si>
    <t>MOTABHAI ALIBHAI &amp; SONS</t>
  </si>
  <si>
    <t>LAKHAND BAZAR</t>
  </si>
  <si>
    <t>VIRAMGAM .</t>
  </si>
  <si>
    <t>LAADKI TRADING &amp; INVESTMENTS L</t>
  </si>
  <si>
    <t>19-BMANEK BUILDING</t>
  </si>
  <si>
    <t>11L.D. RUPAREL MARG</t>
  </si>
  <si>
    <t>NANDITA PAI</t>
  </si>
  <si>
    <t>B/142 VISHNU BAGH 137 S.V.</t>
  </si>
  <si>
    <t>ROAD ANDHERI (WEST)</t>
  </si>
  <si>
    <t>BOMBAY -</t>
  </si>
  <si>
    <t>SITA RAM LAMBORIA</t>
  </si>
  <si>
    <t>C/O B C LAMBORIA &amp; CO</t>
  </si>
  <si>
    <t>P 14NEW C I T ROAD</t>
  </si>
  <si>
    <t>VIKASH BANWARILAL SHAH HUF</t>
  </si>
  <si>
    <t>862 JESSORE RD</t>
  </si>
  <si>
    <t>BL-E FLAT 1 F LP-3-32</t>
  </si>
  <si>
    <t>JALGAON</t>
  </si>
  <si>
    <t>SANDIP PANDURANG PATIL</t>
  </si>
  <si>
    <t>Jalgaon</t>
  </si>
  <si>
    <t>MOHAMMAD MUZAHID MULTANI</t>
  </si>
  <si>
    <t>55 MANIKBAGH ROAD NANDANVAN COLONY</t>
  </si>
  <si>
    <t>ROHIT VISHWKARMA</t>
  </si>
  <si>
    <t>S O RAMESH</t>
  </si>
  <si>
    <t>VISHWKARMA BARKHEDA</t>
  </si>
  <si>
    <t>ARNAPURNA SATAPATHY</t>
  </si>
  <si>
    <t>PURUSHOTTAMPUR</t>
  </si>
  <si>
    <t>P O KODANDAPUR</t>
  </si>
  <si>
    <t>SANABAZARJAJPUR</t>
  </si>
  <si>
    <t>PRABHU NARAYAN ROY</t>
  </si>
  <si>
    <t>159 CO OPERATIVE COLONY</t>
  </si>
  <si>
    <t>BOKARO STEEL CITY</t>
  </si>
  <si>
    <t>ARADHANA HANS (MISS)</t>
  </si>
  <si>
    <t>BF-20 TAGORE GARDEN</t>
  </si>
  <si>
    <t>RASHMI KUMAR MISS.</t>
  </si>
  <si>
    <t>KIRAN GUPTA</t>
  </si>
  <si>
    <t>NEW CALCUTTA HOUSE 103</t>
  </si>
  <si>
    <t>G T ROAD MILLER GANJ</t>
  </si>
  <si>
    <t>CHITTORGARH</t>
  </si>
  <si>
    <t>PUKH RAJ KOTHARI</t>
  </si>
  <si>
    <t>OPP: PUNJABI SAT SANG ASHRAM</t>
  </si>
  <si>
    <t>NEW MARKET RBT</t>
  </si>
  <si>
    <t>P O BHABHA NAGARVIA KOTA RAJASTHAN</t>
  </si>
  <si>
    <t>BALVANT MANILAL PATEL</t>
  </si>
  <si>
    <t>SECTOR NO 8</t>
  </si>
  <si>
    <t>AJIB</t>
  </si>
  <si>
    <t>PLOT NO.379/A-1GANDHINAGAR</t>
  </si>
  <si>
    <t>BHAKTI HEMANT WAINGANKAR (MRS.</t>
  </si>
  <si>
    <t>KASHI NIWASSAKHARAM</t>
  </si>
  <si>
    <t>KEER ROADSHIVAJI PARK</t>
  </si>
  <si>
    <t>MAHIMBOMBAY</t>
  </si>
  <si>
    <t>HEMANT S.THAKKER</t>
  </si>
  <si>
    <t>461/AAMBEDKAR RAD</t>
  </si>
  <si>
    <t>9 RAM NIVAS 3RD FLOOR</t>
  </si>
  <si>
    <t>KINGS CIRCLE mumbai-</t>
  </si>
  <si>
    <t>SADASHIV SHIVKAR</t>
  </si>
  <si>
    <t>BLOCK NO 7 BLDG NO 11</t>
  </si>
  <si>
    <t>THE ADI JANATA CO-OP</t>
  </si>
  <si>
    <t>HOUSING SOCIETY SION EASTSION BOMBAY</t>
  </si>
  <si>
    <t>BHAGWAN DAS GORDHANDAS SHAH</t>
  </si>
  <si>
    <t>BHAGWANDAS GORDHANDAS SHAH</t>
  </si>
  <si>
    <t>917 STOCK EXCHANGE TOWER</t>
  </si>
  <si>
    <t>DALAL STREETBOMBAY - .</t>
  </si>
  <si>
    <t>RAJAN LOKEGAONKAR</t>
  </si>
  <si>
    <t>SHIVAJI VIDYALAYA</t>
  </si>
  <si>
    <t>KALACHOWKY</t>
  </si>
  <si>
    <t>RAMRAY MANSUKHLAL MEHTA</t>
  </si>
  <si>
    <t>410 ANAND NAGAR FORJETT STREET</t>
  </si>
  <si>
    <t>KRANTIVIR VASANTRAO NAIK MARG</t>
  </si>
  <si>
    <t>DAXA D.SHAH</t>
  </si>
  <si>
    <t>403 VIVESHWAR JYOTI</t>
  </si>
  <si>
    <t>TAJPAL ROAD</t>
  </si>
  <si>
    <t>VILE PARLE EASTMUMBAI</t>
  </si>
  <si>
    <t>ANJUM SARDAR NAGAONKAR</t>
  </si>
  <si>
    <t>ISLAMPURA POST TAL AMALNER</t>
  </si>
  <si>
    <t>DIST JALGAON</t>
  </si>
  <si>
    <t>MANJU BAI</t>
  </si>
  <si>
    <t>C/O M/S CHHAGANLAL JEWELLERS</t>
  </si>
  <si>
    <t>ABID ROAD</t>
  </si>
  <si>
    <t>HYDERABAD (A.P)</t>
  </si>
  <si>
    <t>MALAPURAM</t>
  </si>
  <si>
    <t>ABOOBACKER CHAKKAYIL</t>
  </si>
  <si>
    <t>ABRIYAS</t>
  </si>
  <si>
    <t>NEAR GOVINDA TALKIES</t>
  </si>
  <si>
    <t>EDAPAL MALAPPURAM DT.</t>
  </si>
  <si>
    <t>KINATINGAL CHACKO XAVIER</t>
  </si>
  <si>
    <t>ABDUL RAHIM</t>
  </si>
  <si>
    <t>17/1E MARQVIS LANE</t>
  </si>
  <si>
    <t>SUBHASH CHANDRA AGARWALLA</t>
  </si>
  <si>
    <t>C/O S C AGARWALLA H U F</t>
  </si>
  <si>
    <t>26/1B MOHINI MOHAN ROAD</t>
  </si>
  <si>
    <t>NIRMALA BAGRI</t>
  </si>
  <si>
    <t>KARURGANCHIKOLKATA</t>
  </si>
  <si>
    <t>RAMAPADA DAS</t>
  </si>
  <si>
    <t>RAJ DEEP</t>
  </si>
  <si>
    <t>BY-LANE NO. 3</t>
  </si>
  <si>
    <t>TARUNNAGARGUWAHATI (ASS</t>
  </si>
  <si>
    <t>NAGAUR</t>
  </si>
  <si>
    <t>VENUKANTA CHANDAK</t>
  </si>
  <si>
    <t>CHINDKAWADI</t>
  </si>
  <si>
    <t>ANKUR CHANDA (HUF)</t>
  </si>
  <si>
    <t>H.NO. 187</t>
  </si>
  <si>
    <t>OLD HOUSING BOARD COLONY</t>
  </si>
  <si>
    <t>ROHTAKHARYANA</t>
  </si>
  <si>
    <t>INSTITUTIONAL INVESTOR ADVISORY SERVICES INDIA LIMITED</t>
  </si>
  <si>
    <t>GROUND FLOOR 88 C</t>
  </si>
  <si>
    <t>DGP HOUSE</t>
  </si>
  <si>
    <t>OLD PRABHADEVI ROADMUMBAI MAHARASHTRA</t>
  </si>
  <si>
    <t>STAKEHOLDERS EMPOWERMENT SERVICES</t>
  </si>
  <si>
    <t>A 202 MUKTANGAN UPPER GOVIND NAGAR</t>
  </si>
  <si>
    <t>KAILASH PURI ROAD MALAD E</t>
  </si>
  <si>
    <t>MUMBAI MAHARASHTRA</t>
  </si>
  <si>
    <t>RANJEET SADASHIV NATU HUF</t>
  </si>
  <si>
    <t>A2/8 3A NEW AJANTA AVENUE</t>
  </si>
  <si>
    <t>S NO 135 136 OFF PAUD ROAD</t>
  </si>
  <si>
    <t>KOTHRUDPUNE</t>
  </si>
  <si>
    <t>CHETHAN KUMAR HUF</t>
  </si>
  <si>
    <t>14 3 2 GANAPATI APT FLAT NO 202 2ND FLOOR NEAR</t>
  </si>
  <si>
    <t>SAJJAN RAO CIRCLE JAIN TEMPLE RD VV PURAM BANGALO</t>
  </si>
  <si>
    <t>SUDHEER MAHAJAN HUF</t>
  </si>
  <si>
    <t>201 SIGNATURE APTS 3</t>
  </si>
  <si>
    <t>3RD MAIN MLA LAYOUT</t>
  </si>
  <si>
    <t>RMV 2ND STAGEBENGALURU KARNATAKA</t>
  </si>
  <si>
    <t>JITENDRA R SHAH</t>
  </si>
  <si>
    <t>JAI SHRI ELECTROLATING WORKS</t>
  </si>
  <si>
    <t>JAMES BEECHY ROAD BHANDUP</t>
  </si>
  <si>
    <t>DHANRAJ SONI</t>
  </si>
  <si>
    <t>11-3-949</t>
  </si>
  <si>
    <t>NEW MALLEPALLY</t>
  </si>
  <si>
    <t>A.MEENAKSHI</t>
  </si>
  <si>
    <t>21 TEPPAKULAM STREET</t>
  </si>
  <si>
    <t>POLLACHI .</t>
  </si>
  <si>
    <t>TRIVANDRUM</t>
  </si>
  <si>
    <t>C.VARGHESE EAPPEN</t>
  </si>
  <si>
    <t>MAGLAM T.C.-10/1991-2</t>
  </si>
  <si>
    <t>P.O.VATTIYOOR KAVU</t>
  </si>
  <si>
    <t>TRIVENDRAM .</t>
  </si>
  <si>
    <t>SUREFIN FINANCIAL CONSULTANTS PVT. LTD.</t>
  </si>
  <si>
    <t>526,5TH FLOOR</t>
  </si>
  <si>
    <t>PARK CENTRA BUILDING</t>
  </si>
  <si>
    <t>SECTOR-30, GURGAON</t>
  </si>
  <si>
    <t>SURJIT KAUR SETHI</t>
  </si>
  <si>
    <t>II I 77 LAJPAT NAGAR</t>
  </si>
  <si>
    <t>222-D, MIG FLATS</t>
  </si>
  <si>
    <t>SHASHI MAGON</t>
  </si>
  <si>
    <t>E/403 GREATER KAILASH</t>
  </si>
  <si>
    <t>PART-II NEW DELHI</t>
  </si>
  <si>
    <t>MANU SAWHNEY</t>
  </si>
  <si>
    <t>C-141</t>
  </si>
  <si>
    <t>GREATER KAILASH-I</t>
  </si>
  <si>
    <t>RADHIKA SECURITIES PVT. LIMITE</t>
  </si>
  <si>
    <t>D-6/17 VASANT VIHAR</t>
  </si>
  <si>
    <t>NO 61 KIRAN VIHAR</t>
  </si>
  <si>
    <t>NARINDER SINGH</t>
  </si>
  <si>
    <t>ARVINDERA ENGG WORK REGD</t>
  </si>
  <si>
    <t>G T ROAD DHOLEWAL</t>
  </si>
  <si>
    <t>AMIT GUPTA</t>
  </si>
  <si>
    <t>FLAT NO. 403, MAHARANI APARTME</t>
  </si>
  <si>
    <t>B-208, RAJENDRA MARG,</t>
  </si>
  <si>
    <t>BAPU NAGAR,JAIPUR</t>
  </si>
  <si>
    <t>SWAIMADHOPUR</t>
  </si>
  <si>
    <t>NAWAB HUSAIN</t>
  </si>
  <si>
    <t>MATIA MAHAL W NO 15</t>
  </si>
  <si>
    <t>HINDAUN DIST SAWAI MADHOPUR</t>
  </si>
  <si>
    <t>THAKORLAL NAIK</t>
  </si>
  <si>
    <t>OPP. SATYAM CINEMA</t>
  </si>
  <si>
    <t>AT &amp; PO : AMALSAD</t>
  </si>
  <si>
    <t>TA-GANDEVI DISTT-VALSADGUJARAT STATE .</t>
  </si>
  <si>
    <t>DEENA SHUKLA</t>
  </si>
  <si>
    <t>1597 SHRIRAMJINISHERI</t>
  </si>
  <si>
    <t>KHADIA AHMEDABAD</t>
  </si>
  <si>
    <t>JAYSHREE DIWAN</t>
  </si>
  <si>
    <t>A/5, SATELLITE PLAZA ROW HOUSE,</t>
  </si>
  <si>
    <t>NEAR NALANDA COMPLEX,</t>
  </si>
  <si>
    <t>PREMCHAND NAGAR ROAD, SATELLITEAHMEDABAD</t>
  </si>
  <si>
    <t>SEJAL NAVANITLAL SHAH</t>
  </si>
  <si>
    <t>58-C WALKESHWAR ROAD 25</t>
  </si>
  <si>
    <t>KRISHNA NIWAS BOMBAY</t>
  </si>
  <si>
    <t>MOHINI PARWANI</t>
  </si>
  <si>
    <t>BOMBINO APT FLAT 5 3RD FLOOR</t>
  </si>
  <si>
    <t>18TH ROAD NORTH AVENUE</t>
  </si>
  <si>
    <t>SANTACRUZ W BOMBAY</t>
  </si>
  <si>
    <t>BALDEV MANEK</t>
  </si>
  <si>
    <t>2 A MINI LANDS TANK</t>
  </si>
  <si>
    <t>ROAD BHANDUP BOMBAY</t>
  </si>
  <si>
    <t>REKHA K. DEDHIYA</t>
  </si>
  <si>
    <t>49, RIDHI SIDDHI APARTMENT</t>
  </si>
  <si>
    <t>7TH FLOOR, MITHAGAR X ROAD</t>
  </si>
  <si>
    <t>THAKUR NAGAR, MULUND EASTMUMBAI</t>
  </si>
  <si>
    <t>MUKESH SHAH</t>
  </si>
  <si>
    <t>SRIKANTH REDDY OBI REDDY</t>
  </si>
  <si>
    <t>254/3RT MAIN ROAD</t>
  </si>
  <si>
    <t>SANJEEVAREDDY NAGAR</t>
  </si>
  <si>
    <t>RADHAKRISHNA EMMIDI VEWUGOPAL</t>
  </si>
  <si>
    <t>E V RADHA KRISHNA 3-4-163</t>
  </si>
  <si>
    <t>BAZAAR STREET GREAMSPET</t>
  </si>
  <si>
    <t>CHITTOOR (A.P)</t>
  </si>
  <si>
    <t>ANASAMMA S.HADI</t>
  </si>
  <si>
    <t>AT.POSTHETNAL</t>
  </si>
  <si>
    <t>TAL;KOPPAL</t>
  </si>
  <si>
    <t>KARNATKA</t>
  </si>
  <si>
    <t>B.H.KRISHNA MOORTHY RAO</t>
  </si>
  <si>
    <t>VAMANASHRAM G H S CROSS ROAD</t>
  </si>
  <si>
    <t>SWARNALATHA RAO</t>
  </si>
  <si>
    <t>CO DR B H K RAO</t>
  </si>
  <si>
    <t>NEW SHIVABAG ROAD</t>
  </si>
  <si>
    <t>KADRI MANGALORE</t>
  </si>
  <si>
    <t>KHANDWA</t>
  </si>
  <si>
    <t>GANGADHARA GADAMSETTY</t>
  </si>
  <si>
    <t>JEWELLERS MAIN ROAD</t>
  </si>
  <si>
    <t>KALYANDURGANANTAPUR DISTT. (A.</t>
  </si>
  <si>
    <t>ANIL HARNATHKA</t>
  </si>
  <si>
    <t>M/S. NICO AGRO OIL PRODUCTS PV</t>
  </si>
  <si>
    <t>PERECHERLAGUNTUR</t>
  </si>
  <si>
    <t>WEST GODAVARI</t>
  </si>
  <si>
    <t>KANTAMANI NOOLI</t>
  </si>
  <si>
    <t>GANDHI ROAD X PENU GONDA</t>
  </si>
  <si>
    <t>W G DT A P</t>
  </si>
  <si>
    <t>JAYANTHI CHAKRAPANI (MRS.)</t>
  </si>
  <si>
    <t>KRISHNA BHAWAN</t>
  </si>
  <si>
    <t>PLOT NO. 18, MICHEL GARDENS</t>
  </si>
  <si>
    <t>THIRUVALLVUR SALAI RAMAPURAMCHENNAI</t>
  </si>
  <si>
    <t>ADARSH ARORA</t>
  </si>
  <si>
    <t>S - 98</t>
  </si>
  <si>
    <t>GREATER KAILASH - I</t>
  </si>
  <si>
    <t>SANJAI SETH HUF .</t>
  </si>
  <si>
    <t>H. NO. 10 - A</t>
  </si>
  <si>
    <t>UNDER HILL LANE</t>
  </si>
  <si>
    <t>CPR CAPITAL SERVICES LTD</t>
  </si>
  <si>
    <t>A-66</t>
  </si>
  <si>
    <t>GURU NANAK PURA</t>
  </si>
  <si>
    <t>VIKAS MARGDELHI</t>
  </si>
  <si>
    <t>ISHA SECURITIES LIMITED</t>
  </si>
  <si>
    <t>22 , GOVT.SERVANT SOCIETY</t>
  </si>
  <si>
    <t>NR.MUNICIPAL MARKET</t>
  </si>
  <si>
    <t>C.G.ROADAHMEDABAD</t>
  </si>
  <si>
    <t>DAVOS FINSERVICES</t>
  </si>
  <si>
    <t>1041ST FLOOR SATSANG PRARTHANA SAMAJ ROAD</t>
  </si>
  <si>
    <t>OPP PRARTHANA SAMAJ SCHOOL VILE PARLE EAST</t>
  </si>
  <si>
    <t>MUMBAI SUBURBAN</t>
  </si>
  <si>
    <t>BIKRAM AGARWAL (HUF)</t>
  </si>
  <si>
    <t>402, PURNA KUTIR, RANI SATI MARG</t>
  </si>
  <si>
    <t>OPP OLD SANJIVANI 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</si>
</sst>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left" vertical="top"/>
    </xf>
    <xf numFmtId="0" fontId="18" fillId="0" borderId="10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2"/>
  <sheetViews>
    <sheetView showGridLines="0" tabSelected="1" workbookViewId="0">
      <selection sqref="A1:J1"/>
    </sheetView>
  </sheetViews>
  <sheetFormatPr defaultRowHeight="13.8"/>
  <cols>
    <col min="1" max="1" width="5.8984375" style="1" bestFit="1" customWidth="1"/>
    <col min="2" max="2" width="17.09765625" style="1" bestFit="1" customWidth="1"/>
    <col min="3" max="3" width="27.19921875" style="1" customWidth="1"/>
    <col min="4" max="4" width="31.3984375" style="1" customWidth="1"/>
    <col min="5" max="5" width="28.59765625" style="1" customWidth="1"/>
    <col min="6" max="6" width="36.5" style="1" bestFit="1" customWidth="1"/>
    <col min="7" max="7" width="18.5" style="1" bestFit="1" customWidth="1"/>
    <col min="8" max="8" width="6.8984375" style="1" bestFit="1" customWidth="1"/>
    <col min="9" max="10" width="7" style="1" bestFit="1" customWidth="1"/>
    <col min="11" max="16384" width="8.796875" style="1"/>
  </cols>
  <sheetData>
    <row r="1" spans="1:1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2">
        <v>299</v>
      </c>
      <c r="B2" s="2" t="str">
        <f>"1201770100514856"</f>
        <v>1201770100514856</v>
      </c>
      <c r="C2" s="2" t="s">
        <v>10</v>
      </c>
      <c r="D2" s="2" t="s">
        <v>11</v>
      </c>
      <c r="E2" s="2" t="s">
        <v>12</v>
      </c>
      <c r="F2" s="2" t="s">
        <v>13</v>
      </c>
      <c r="G2" s="2" t="s">
        <v>14</v>
      </c>
      <c r="H2" s="2">
        <v>304504</v>
      </c>
      <c r="I2" s="2">
        <v>116</v>
      </c>
      <c r="J2" s="2">
        <v>116</v>
      </c>
    </row>
    <row r="3" spans="1:10">
      <c r="A3" s="2">
        <v>310</v>
      </c>
      <c r="B3" s="2" t="str">
        <f>"IN30097410519752"</f>
        <v>IN30097410519752</v>
      </c>
      <c r="C3" s="2" t="s">
        <v>15</v>
      </c>
      <c r="D3" s="2" t="s">
        <v>16</v>
      </c>
      <c r="E3" s="2" t="s">
        <v>17</v>
      </c>
      <c r="F3" s="2" t="s">
        <v>18</v>
      </c>
      <c r="G3" s="2"/>
      <c r="H3" s="2">
        <v>363310</v>
      </c>
      <c r="I3" s="2">
        <v>100</v>
      </c>
      <c r="J3" s="2">
        <v>100</v>
      </c>
    </row>
    <row r="4" spans="1:10">
      <c r="A4" s="2">
        <v>332</v>
      </c>
      <c r="B4" s="2" t="str">
        <f>"1204470003374454"</f>
        <v>1204470003374454</v>
      </c>
      <c r="C4" s="2" t="s">
        <v>20</v>
      </c>
      <c r="D4" s="2" t="s">
        <v>21</v>
      </c>
      <c r="E4" s="2" t="s">
        <v>22</v>
      </c>
      <c r="F4" s="2"/>
      <c r="G4" s="2" t="s">
        <v>19</v>
      </c>
      <c r="H4" s="2">
        <v>400080</v>
      </c>
      <c r="I4" s="2">
        <v>41</v>
      </c>
      <c r="J4" s="2">
        <v>41</v>
      </c>
    </row>
    <row r="5" spans="1:10">
      <c r="A5" s="2">
        <v>385</v>
      </c>
      <c r="B5" s="2" t="str">
        <f>"IN30051310570119"</f>
        <v>IN30051310570119</v>
      </c>
      <c r="C5" s="2" t="s">
        <v>24</v>
      </c>
      <c r="D5" s="2" t="s">
        <v>25</v>
      </c>
      <c r="E5" s="2" t="s">
        <v>26</v>
      </c>
      <c r="F5" s="2" t="s">
        <v>23</v>
      </c>
      <c r="G5" s="2"/>
      <c r="H5" s="2">
        <v>600014</v>
      </c>
      <c r="I5" s="2">
        <v>100</v>
      </c>
      <c r="J5" s="2">
        <v>100</v>
      </c>
    </row>
    <row r="6" spans="1:10">
      <c r="A6" s="2">
        <v>387</v>
      </c>
      <c r="B6" s="2" t="str">
        <f>"IN30039413237483"</f>
        <v>IN30039413237483</v>
      </c>
      <c r="C6" s="2" t="s">
        <v>27</v>
      </c>
      <c r="D6" s="2" t="s">
        <v>28</v>
      </c>
      <c r="E6" s="2" t="s">
        <v>29</v>
      </c>
      <c r="F6" s="2" t="s">
        <v>30</v>
      </c>
      <c r="G6" s="2"/>
      <c r="H6" s="2">
        <v>600041</v>
      </c>
      <c r="I6" s="2">
        <v>200</v>
      </c>
      <c r="J6" s="2">
        <v>200</v>
      </c>
    </row>
    <row r="7" spans="1:10">
      <c r="A7" s="2">
        <v>651</v>
      </c>
      <c r="B7" s="2" t="str">
        <f>"1202540000008261"</f>
        <v>1202540000008261</v>
      </c>
      <c r="C7" s="2" t="s">
        <v>32</v>
      </c>
      <c r="D7" s="2" t="s">
        <v>33</v>
      </c>
      <c r="E7" s="2" t="s">
        <v>34</v>
      </c>
      <c r="F7" s="2"/>
      <c r="G7" s="2" t="s">
        <v>31</v>
      </c>
      <c r="H7" s="2">
        <v>141003</v>
      </c>
      <c r="I7" s="2">
        <v>600</v>
      </c>
      <c r="J7" s="2">
        <v>600</v>
      </c>
    </row>
    <row r="8" spans="1:10">
      <c r="A8" s="2">
        <v>1041</v>
      </c>
      <c r="B8" s="2" t="str">
        <f>"1202770000060992"</f>
        <v>1202770000060992</v>
      </c>
      <c r="C8" s="2" t="s">
        <v>35</v>
      </c>
      <c r="D8" s="2" t="s">
        <v>36</v>
      </c>
      <c r="E8" s="2" t="s">
        <v>37</v>
      </c>
      <c r="F8" s="2"/>
      <c r="G8" s="2" t="s">
        <v>19</v>
      </c>
      <c r="H8" s="2">
        <v>400080</v>
      </c>
      <c r="I8" s="2">
        <v>75</v>
      </c>
      <c r="J8" s="2">
        <v>75</v>
      </c>
    </row>
    <row r="9" spans="1:10">
      <c r="A9" s="2">
        <v>1062</v>
      </c>
      <c r="B9" s="2" t="str">
        <f>"1206690000088263"</f>
        <v>1206690000088263</v>
      </c>
      <c r="C9" s="2" t="s">
        <v>39</v>
      </c>
      <c r="D9" s="2" t="s">
        <v>40</v>
      </c>
      <c r="E9" s="2" t="s">
        <v>41</v>
      </c>
      <c r="F9" s="2" t="s">
        <v>42</v>
      </c>
      <c r="G9" s="2" t="s">
        <v>19</v>
      </c>
      <c r="H9" s="2">
        <v>400097</v>
      </c>
      <c r="I9" s="2">
        <v>585</v>
      </c>
      <c r="J9" s="2">
        <v>585</v>
      </c>
    </row>
    <row r="10" spans="1:10">
      <c r="A10" s="2">
        <v>1273</v>
      </c>
      <c r="B10" s="2" t="str">
        <f>"1204880000012551"</f>
        <v>1204880000012551</v>
      </c>
      <c r="C10" s="2" t="s">
        <v>44</v>
      </c>
      <c r="D10" s="2" t="s">
        <v>45</v>
      </c>
      <c r="E10" s="2" t="s">
        <v>46</v>
      </c>
      <c r="F10" s="2" t="s">
        <v>47</v>
      </c>
      <c r="G10" s="2" t="s">
        <v>43</v>
      </c>
      <c r="H10" s="2">
        <v>626101</v>
      </c>
      <c r="I10" s="2">
        <v>200</v>
      </c>
      <c r="J10" s="2">
        <v>200</v>
      </c>
    </row>
    <row r="11" spans="1:10">
      <c r="A11" s="2">
        <v>274</v>
      </c>
      <c r="B11" s="2" t="str">
        <f>"IN30096610038670"</f>
        <v>IN30096610038670</v>
      </c>
      <c r="C11" s="2" t="s">
        <v>49</v>
      </c>
      <c r="D11" s="2" t="s">
        <v>50</v>
      </c>
      <c r="E11" s="2" t="s">
        <v>51</v>
      </c>
      <c r="F11" s="2" t="s">
        <v>52</v>
      </c>
      <c r="G11" s="2"/>
      <c r="H11" s="2">
        <v>110034</v>
      </c>
      <c r="I11" s="2">
        <v>6</v>
      </c>
      <c r="J11" s="2">
        <v>6</v>
      </c>
    </row>
    <row r="12" spans="1:10">
      <c r="A12" s="2">
        <v>290</v>
      </c>
      <c r="B12" s="2" t="str">
        <f>"IN30051311233070"</f>
        <v>IN30051311233070</v>
      </c>
      <c r="C12" s="2" t="s">
        <v>54</v>
      </c>
      <c r="D12" s="2" t="s">
        <v>55</v>
      </c>
      <c r="E12" s="2" t="s">
        <v>56</v>
      </c>
      <c r="F12" s="2" t="s">
        <v>57</v>
      </c>
      <c r="G12" s="2"/>
      <c r="H12" s="2">
        <v>226003</v>
      </c>
      <c r="I12" s="2">
        <v>50</v>
      </c>
      <c r="J12" s="2">
        <v>50</v>
      </c>
    </row>
    <row r="13" spans="1:10">
      <c r="A13" s="2">
        <v>339</v>
      </c>
      <c r="B13" s="2" t="str">
        <f>"1301540000085555"</f>
        <v>1301540000085555</v>
      </c>
      <c r="C13" s="2" t="s">
        <v>58</v>
      </c>
      <c r="D13" s="2" t="s">
        <v>59</v>
      </c>
      <c r="E13" s="2" t="s">
        <v>60</v>
      </c>
      <c r="F13" s="2" t="s">
        <v>61</v>
      </c>
      <c r="G13" s="2" t="s">
        <v>38</v>
      </c>
      <c r="H13" s="2">
        <v>400602</v>
      </c>
      <c r="I13" s="2">
        <v>50</v>
      </c>
      <c r="J13" s="2">
        <v>50</v>
      </c>
    </row>
    <row r="14" spans="1:10">
      <c r="A14" s="2">
        <v>346</v>
      </c>
      <c r="B14" s="2" t="str">
        <f>"1202890000076167"</f>
        <v>1202890000076167</v>
      </c>
      <c r="C14" s="2" t="s">
        <v>62</v>
      </c>
      <c r="D14" s="2" t="s">
        <v>63</v>
      </c>
      <c r="E14" s="2"/>
      <c r="F14" s="2"/>
      <c r="G14" s="2" t="s">
        <v>64</v>
      </c>
      <c r="H14" s="2">
        <v>415110</v>
      </c>
      <c r="I14" s="2">
        <v>5</v>
      </c>
      <c r="J14" s="2">
        <v>5</v>
      </c>
    </row>
    <row r="15" spans="1:10">
      <c r="A15" s="2">
        <v>359</v>
      </c>
      <c r="B15" s="2" t="str">
        <f>"IN30097410585561"</f>
        <v>IN30097410585561</v>
      </c>
      <c r="C15" s="2" t="s">
        <v>66</v>
      </c>
      <c r="D15" s="2" t="s">
        <v>67</v>
      </c>
      <c r="E15" s="2" t="s">
        <v>68</v>
      </c>
      <c r="F15" s="2" t="s">
        <v>69</v>
      </c>
      <c r="G15" s="2"/>
      <c r="H15" s="2">
        <v>500095</v>
      </c>
      <c r="I15" s="2">
        <v>500</v>
      </c>
      <c r="J15" s="2">
        <v>500</v>
      </c>
    </row>
    <row r="16" spans="1:10">
      <c r="A16" s="2">
        <v>362</v>
      </c>
      <c r="B16" s="2" t="str">
        <f>"IN30169611490047"</f>
        <v>IN30169611490047</v>
      </c>
      <c r="C16" s="2" t="s">
        <v>70</v>
      </c>
      <c r="D16" s="2" t="s">
        <v>71</v>
      </c>
      <c r="E16" s="2" t="s">
        <v>72</v>
      </c>
      <c r="F16" s="2" t="s">
        <v>73</v>
      </c>
      <c r="G16" s="2"/>
      <c r="H16" s="2">
        <v>516269</v>
      </c>
      <c r="I16" s="2">
        <v>10</v>
      </c>
      <c r="J16" s="2">
        <v>10</v>
      </c>
    </row>
    <row r="17" spans="1:10">
      <c r="A17" s="2">
        <v>370</v>
      </c>
      <c r="B17" s="2" t="str">
        <f>"IN30023911669568"</f>
        <v>IN30023911669568</v>
      </c>
      <c r="C17" s="2" t="s">
        <v>76</v>
      </c>
      <c r="D17" s="2" t="s">
        <v>77</v>
      </c>
      <c r="E17" s="2" t="s">
        <v>78</v>
      </c>
      <c r="F17" s="2" t="s">
        <v>79</v>
      </c>
      <c r="G17" s="2"/>
      <c r="H17" s="2">
        <v>560006</v>
      </c>
      <c r="I17" s="2">
        <v>5</v>
      </c>
      <c r="J17" s="2">
        <v>5</v>
      </c>
    </row>
    <row r="18" spans="1:10">
      <c r="A18" s="2">
        <v>381</v>
      </c>
      <c r="B18" s="2" t="str">
        <f>"IN30177416586887"</f>
        <v>IN30177416586887</v>
      </c>
      <c r="C18" s="2" t="s">
        <v>80</v>
      </c>
      <c r="D18" s="2" t="s">
        <v>81</v>
      </c>
      <c r="E18" s="2" t="s">
        <v>82</v>
      </c>
      <c r="F18" s="2" t="s">
        <v>83</v>
      </c>
      <c r="G18" s="2"/>
      <c r="H18" s="2">
        <v>590006</v>
      </c>
      <c r="I18" s="2">
        <v>175</v>
      </c>
      <c r="J18" s="2">
        <v>175</v>
      </c>
    </row>
    <row r="19" spans="1:10">
      <c r="A19" s="2">
        <v>389</v>
      </c>
      <c r="B19" s="2" t="str">
        <f>"IN30181110071412"</f>
        <v>IN30181110071412</v>
      </c>
      <c r="C19" s="2" t="s">
        <v>84</v>
      </c>
      <c r="D19" s="2" t="s">
        <v>85</v>
      </c>
      <c r="E19" s="2" t="s">
        <v>86</v>
      </c>
      <c r="F19" s="2" t="s">
        <v>87</v>
      </c>
      <c r="G19" s="2"/>
      <c r="H19" s="2">
        <v>600119</v>
      </c>
      <c r="I19" s="2">
        <v>100</v>
      </c>
      <c r="J19" s="2">
        <v>100</v>
      </c>
    </row>
    <row r="20" spans="1:10" ht="27.6">
      <c r="A20" s="2">
        <v>1869</v>
      </c>
      <c r="B20" s="2" t="str">
        <f>"IN30223610443747"</f>
        <v>IN30223610443747</v>
      </c>
      <c r="C20" s="2" t="s">
        <v>88</v>
      </c>
      <c r="D20" s="2" t="s">
        <v>89</v>
      </c>
      <c r="E20" s="2" t="s">
        <v>90</v>
      </c>
      <c r="F20" s="2" t="s">
        <v>91</v>
      </c>
      <c r="G20" s="2"/>
      <c r="H20" s="2">
        <v>110043</v>
      </c>
      <c r="I20" s="2">
        <v>20</v>
      </c>
      <c r="J20" s="2">
        <v>20</v>
      </c>
    </row>
    <row r="21" spans="1:10">
      <c r="A21" s="2">
        <v>2490</v>
      </c>
      <c r="B21" s="2" t="str">
        <f>"IN30051311836572"</f>
        <v>IN30051311836572</v>
      </c>
      <c r="C21" s="2" t="s">
        <v>93</v>
      </c>
      <c r="D21" s="2" t="s">
        <v>94</v>
      </c>
      <c r="E21" s="2" t="s">
        <v>95</v>
      </c>
      <c r="F21" s="2" t="s">
        <v>96</v>
      </c>
      <c r="G21" s="2"/>
      <c r="H21" s="2">
        <v>122002</v>
      </c>
      <c r="I21" s="2">
        <v>100</v>
      </c>
      <c r="J21" s="2">
        <v>100</v>
      </c>
    </row>
    <row r="22" spans="1:10">
      <c r="A22" s="2">
        <v>2651</v>
      </c>
      <c r="B22" s="2" t="str">
        <f>"IN30143610566686"</f>
        <v>IN30143610566686</v>
      </c>
      <c r="C22" s="2" t="s">
        <v>97</v>
      </c>
      <c r="D22" s="2">
        <v>1523</v>
      </c>
      <c r="E22" s="2" t="s">
        <v>98</v>
      </c>
      <c r="F22" s="2" t="s">
        <v>99</v>
      </c>
      <c r="G22" s="2"/>
      <c r="H22" s="2">
        <v>132001</v>
      </c>
      <c r="I22" s="2">
        <v>350</v>
      </c>
      <c r="J22" s="2">
        <v>350</v>
      </c>
    </row>
    <row r="23" spans="1:10">
      <c r="A23" s="2">
        <v>2909</v>
      </c>
      <c r="B23" s="2" t="str">
        <f>"1203320037737089"</f>
        <v>1203320037737089</v>
      </c>
      <c r="C23" s="2" t="s">
        <v>101</v>
      </c>
      <c r="D23" s="2" t="s">
        <v>102</v>
      </c>
      <c r="E23" s="2" t="s">
        <v>103</v>
      </c>
      <c r="F23" s="2"/>
      <c r="G23" s="2" t="s">
        <v>100</v>
      </c>
      <c r="H23" s="2">
        <v>145001</v>
      </c>
      <c r="I23" s="2">
        <v>100</v>
      </c>
      <c r="J23" s="2">
        <v>100</v>
      </c>
    </row>
    <row r="24" spans="1:10">
      <c r="A24" s="2">
        <v>2926</v>
      </c>
      <c r="B24" s="2" t="str">
        <f>"IN30133040743213"</f>
        <v>IN30133040743213</v>
      </c>
      <c r="C24" s="2" t="s">
        <v>105</v>
      </c>
      <c r="D24" s="2" t="s">
        <v>106</v>
      </c>
      <c r="E24" s="2" t="s">
        <v>107</v>
      </c>
      <c r="F24" s="2" t="s">
        <v>108</v>
      </c>
      <c r="G24" s="2"/>
      <c r="H24" s="2">
        <v>147001</v>
      </c>
      <c r="I24" s="2">
        <v>2</v>
      </c>
      <c r="J24" s="2">
        <v>2</v>
      </c>
    </row>
    <row r="25" spans="1:10">
      <c r="A25" s="2">
        <v>3166</v>
      </c>
      <c r="B25" s="2" t="str">
        <f>"IN30047610095248"</f>
        <v>IN30047610095248</v>
      </c>
      <c r="C25" s="2" t="s">
        <v>109</v>
      </c>
      <c r="D25" s="2" t="s">
        <v>110</v>
      </c>
      <c r="E25" s="2" t="s">
        <v>111</v>
      </c>
      <c r="F25" s="2" t="s">
        <v>112</v>
      </c>
      <c r="G25" s="2"/>
      <c r="H25" s="2">
        <v>201012</v>
      </c>
      <c r="I25" s="2">
        <v>30</v>
      </c>
      <c r="J25" s="2">
        <v>30</v>
      </c>
    </row>
    <row r="26" spans="1:10">
      <c r="A26" s="2">
        <v>3543</v>
      </c>
      <c r="B26" s="2" t="str">
        <f>"1206420004271573"</f>
        <v>1206420004271573</v>
      </c>
      <c r="C26" s="2" t="s">
        <v>113</v>
      </c>
      <c r="D26" s="2" t="s">
        <v>114</v>
      </c>
      <c r="E26" s="2" t="s">
        <v>115</v>
      </c>
      <c r="F26" s="2" t="s">
        <v>116</v>
      </c>
      <c r="G26" s="2" t="s">
        <v>53</v>
      </c>
      <c r="H26" s="2">
        <v>226020</v>
      </c>
      <c r="I26" s="2">
        <v>60</v>
      </c>
      <c r="J26" s="2">
        <v>60</v>
      </c>
    </row>
    <row r="27" spans="1:10">
      <c r="A27" s="2">
        <v>3682</v>
      </c>
      <c r="B27" s="2" t="str">
        <f>"1208160161712462"</f>
        <v>1208160161712462</v>
      </c>
      <c r="C27" s="2" t="s">
        <v>118</v>
      </c>
      <c r="D27" s="2" t="s">
        <v>119</v>
      </c>
      <c r="E27" s="2"/>
      <c r="F27" s="2"/>
      <c r="G27" s="2" t="s">
        <v>117</v>
      </c>
      <c r="H27" s="2">
        <v>247451</v>
      </c>
      <c r="I27" s="2">
        <v>1</v>
      </c>
      <c r="J27" s="2">
        <v>1</v>
      </c>
    </row>
    <row r="28" spans="1:10" ht="27.6">
      <c r="A28" s="2">
        <v>4951</v>
      </c>
      <c r="B28" s="2" t="str">
        <f>"IN30012610553858"</f>
        <v>IN30012610553858</v>
      </c>
      <c r="C28" s="2" t="s">
        <v>120</v>
      </c>
      <c r="D28" s="2" t="s">
        <v>121</v>
      </c>
      <c r="E28" s="2" t="s">
        <v>122</v>
      </c>
      <c r="F28" s="2" t="s">
        <v>123</v>
      </c>
      <c r="G28" s="2"/>
      <c r="H28" s="2">
        <v>380006</v>
      </c>
      <c r="I28" s="2">
        <v>250</v>
      </c>
      <c r="J28" s="2">
        <v>250</v>
      </c>
    </row>
    <row r="29" spans="1:10">
      <c r="A29" s="2">
        <v>391</v>
      </c>
      <c r="B29" s="2" t="str">
        <f>"1201090016285861"</f>
        <v>1201090016285861</v>
      </c>
      <c r="C29" s="2" t="s">
        <v>124</v>
      </c>
      <c r="D29" s="2" t="s">
        <v>125</v>
      </c>
      <c r="E29" s="2" t="s">
        <v>126</v>
      </c>
      <c r="F29" s="2" t="s">
        <v>127</v>
      </c>
      <c r="G29" s="2" t="s">
        <v>128</v>
      </c>
      <c r="H29" s="2">
        <v>635601</v>
      </c>
      <c r="I29" s="2">
        <v>50</v>
      </c>
      <c r="J29" s="2">
        <v>50</v>
      </c>
    </row>
    <row r="30" spans="1:10">
      <c r="A30" s="2">
        <v>393</v>
      </c>
      <c r="B30" s="2" t="str">
        <f>"IN30017510361969"</f>
        <v>IN30017510361969</v>
      </c>
      <c r="C30" s="2" t="s">
        <v>130</v>
      </c>
      <c r="D30" s="2" t="s">
        <v>131</v>
      </c>
      <c r="E30" s="2" t="s">
        <v>132</v>
      </c>
      <c r="F30" s="2" t="s">
        <v>133</v>
      </c>
      <c r="G30" s="2"/>
      <c r="H30" s="2">
        <v>638105</v>
      </c>
      <c r="I30" s="2">
        <v>100</v>
      </c>
      <c r="J30" s="2">
        <v>100</v>
      </c>
    </row>
    <row r="31" spans="1:10">
      <c r="A31" s="2">
        <v>561</v>
      </c>
      <c r="B31" s="2" t="str">
        <f>"IN30039412336988"</f>
        <v>IN30039412336988</v>
      </c>
      <c r="C31" s="2" t="s">
        <v>134</v>
      </c>
      <c r="D31" s="2" t="s">
        <v>135</v>
      </c>
      <c r="E31" s="2" t="s">
        <v>136</v>
      </c>
      <c r="F31" s="2" t="s">
        <v>137</v>
      </c>
      <c r="G31" s="2"/>
      <c r="H31" s="2">
        <v>110027</v>
      </c>
      <c r="I31" s="2">
        <v>100</v>
      </c>
      <c r="J31" s="2">
        <v>100</v>
      </c>
    </row>
    <row r="32" spans="1:10">
      <c r="A32" s="2">
        <v>824</v>
      </c>
      <c r="B32" s="2" t="str">
        <f>"IN30047640797254"</f>
        <v>IN30047640797254</v>
      </c>
      <c r="C32" s="2" t="s">
        <v>138</v>
      </c>
      <c r="D32" s="2" t="s">
        <v>139</v>
      </c>
      <c r="E32" s="2" t="s">
        <v>140</v>
      </c>
      <c r="F32" s="2" t="s">
        <v>104</v>
      </c>
      <c r="G32" s="2"/>
      <c r="H32" s="2">
        <v>380019</v>
      </c>
      <c r="I32" s="2">
        <v>700</v>
      </c>
      <c r="J32" s="2">
        <v>700</v>
      </c>
    </row>
    <row r="33" spans="1:10" ht="27.6">
      <c r="A33" s="2">
        <v>1193</v>
      </c>
      <c r="B33" s="2" t="str">
        <f>"IN30039415807749"</f>
        <v>IN30039415807749</v>
      </c>
      <c r="C33" s="2" t="s">
        <v>141</v>
      </c>
      <c r="D33" s="2" t="s">
        <v>142</v>
      </c>
      <c r="E33" s="2" t="s">
        <v>143</v>
      </c>
      <c r="F33" s="2" t="s">
        <v>144</v>
      </c>
      <c r="G33" s="2"/>
      <c r="H33" s="2">
        <v>500072</v>
      </c>
      <c r="I33" s="2">
        <v>100</v>
      </c>
      <c r="J33" s="2">
        <v>100</v>
      </c>
    </row>
    <row r="34" spans="1:10">
      <c r="A34" s="2">
        <v>1219</v>
      </c>
      <c r="B34" s="2" t="str">
        <f>"IN30045010881014"</f>
        <v>IN30045010881014</v>
      </c>
      <c r="C34" s="2" t="s">
        <v>145</v>
      </c>
      <c r="D34" s="2" t="s">
        <v>146</v>
      </c>
      <c r="E34" s="2" t="s">
        <v>147</v>
      </c>
      <c r="F34" s="2" t="s">
        <v>148</v>
      </c>
      <c r="G34" s="2"/>
      <c r="H34" s="2">
        <v>560041</v>
      </c>
      <c r="I34" s="2">
        <v>200</v>
      </c>
      <c r="J34" s="2">
        <v>200</v>
      </c>
    </row>
    <row r="35" spans="1:10">
      <c r="A35" s="2">
        <v>2652</v>
      </c>
      <c r="B35" s="2" t="str">
        <f>"IN30165310028778"</f>
        <v>IN30165310028778</v>
      </c>
      <c r="C35" s="2" t="s">
        <v>149</v>
      </c>
      <c r="D35" s="2" t="s">
        <v>150</v>
      </c>
      <c r="E35" s="2" t="s">
        <v>151</v>
      </c>
      <c r="F35" s="2" t="s">
        <v>152</v>
      </c>
      <c r="G35" s="2"/>
      <c r="H35" s="2">
        <v>132001</v>
      </c>
      <c r="I35" s="2">
        <v>10</v>
      </c>
      <c r="J35" s="2">
        <v>10</v>
      </c>
    </row>
    <row r="36" spans="1:10">
      <c r="A36" s="2">
        <v>6110</v>
      </c>
      <c r="B36" s="2" t="str">
        <f>"IN30051312788086"</f>
        <v>IN30051312788086</v>
      </c>
      <c r="C36" s="2" t="s">
        <v>153</v>
      </c>
      <c r="D36" s="2" t="s">
        <v>154</v>
      </c>
      <c r="E36" s="2" t="s">
        <v>155</v>
      </c>
      <c r="F36" s="2" t="s">
        <v>156</v>
      </c>
      <c r="G36" s="2"/>
      <c r="H36" s="2">
        <v>395007</v>
      </c>
      <c r="I36" s="2">
        <v>60</v>
      </c>
      <c r="J36" s="2">
        <v>60</v>
      </c>
    </row>
    <row r="37" spans="1:10">
      <c r="A37" s="2">
        <v>6954</v>
      </c>
      <c r="B37" s="2" t="str">
        <f>"IN30047641953413"</f>
        <v>IN30047641953413</v>
      </c>
      <c r="C37" s="2" t="s">
        <v>157</v>
      </c>
      <c r="D37" s="2" t="s">
        <v>158</v>
      </c>
      <c r="E37" s="2" t="s">
        <v>159</v>
      </c>
      <c r="F37" s="2" t="s">
        <v>160</v>
      </c>
      <c r="G37" s="2"/>
      <c r="H37" s="2">
        <v>400058</v>
      </c>
      <c r="I37" s="2">
        <v>600</v>
      </c>
      <c r="J37" s="2">
        <v>600</v>
      </c>
    </row>
    <row r="38" spans="1:10">
      <c r="A38" s="2">
        <v>267</v>
      </c>
      <c r="B38" s="2" t="str">
        <f>"IN30120910038463"</f>
        <v>IN30120910038463</v>
      </c>
      <c r="C38" s="2" t="s">
        <v>161</v>
      </c>
      <c r="D38" s="2">
        <v>28</v>
      </c>
      <c r="E38" s="2" t="s">
        <v>162</v>
      </c>
      <c r="F38" s="2" t="s">
        <v>92</v>
      </c>
      <c r="G38" s="2"/>
      <c r="H38" s="2">
        <v>110008</v>
      </c>
      <c r="I38" s="2">
        <v>300</v>
      </c>
      <c r="J38" s="2">
        <v>300</v>
      </c>
    </row>
    <row r="39" spans="1:10">
      <c r="A39" s="2">
        <v>271</v>
      </c>
      <c r="B39" s="2" t="str">
        <f>"IN30105510056954"</f>
        <v>IN30105510056954</v>
      </c>
      <c r="C39" s="2" t="s">
        <v>163</v>
      </c>
      <c r="D39" s="2" t="s">
        <v>164</v>
      </c>
      <c r="E39" s="2" t="s">
        <v>165</v>
      </c>
      <c r="F39" s="2" t="s">
        <v>92</v>
      </c>
      <c r="G39" s="2"/>
      <c r="H39" s="2">
        <v>110019</v>
      </c>
      <c r="I39" s="2">
        <v>26</v>
      </c>
      <c r="J39" s="2">
        <v>26</v>
      </c>
    </row>
    <row r="40" spans="1:10">
      <c r="A40" s="2">
        <v>285</v>
      </c>
      <c r="B40" s="2" t="str">
        <f>"IN30088814270923"</f>
        <v>IN30088814270923</v>
      </c>
      <c r="C40" s="2" t="s">
        <v>166</v>
      </c>
      <c r="D40" s="2" t="s">
        <v>167</v>
      </c>
      <c r="E40" s="2" t="s">
        <v>168</v>
      </c>
      <c r="F40" s="2" t="s">
        <v>169</v>
      </c>
      <c r="G40" s="2"/>
      <c r="H40" s="2">
        <v>142001</v>
      </c>
      <c r="I40" s="2">
        <v>200</v>
      </c>
      <c r="J40" s="2">
        <v>200</v>
      </c>
    </row>
    <row r="41" spans="1:10">
      <c r="A41" s="2">
        <v>286</v>
      </c>
      <c r="B41" s="2" t="str">
        <f>"IN30114310062330"</f>
        <v>IN30114310062330</v>
      </c>
      <c r="C41" s="2" t="s">
        <v>171</v>
      </c>
      <c r="D41" s="2" t="s">
        <v>172</v>
      </c>
      <c r="E41" s="2"/>
      <c r="F41" s="2" t="s">
        <v>173</v>
      </c>
      <c r="G41" s="2"/>
      <c r="H41" s="2">
        <v>144001</v>
      </c>
      <c r="I41" s="2">
        <v>600</v>
      </c>
      <c r="J41" s="2">
        <v>480</v>
      </c>
    </row>
    <row r="42" spans="1:10">
      <c r="A42" s="2">
        <v>291</v>
      </c>
      <c r="B42" s="2" t="str">
        <f>"1201090034631581"</f>
        <v>1201090034631581</v>
      </c>
      <c r="C42" s="2" t="s">
        <v>174</v>
      </c>
      <c r="D42" s="2" t="s">
        <v>175</v>
      </c>
      <c r="E42" s="2" t="s">
        <v>176</v>
      </c>
      <c r="F42" s="2" t="s">
        <v>53</v>
      </c>
      <c r="G42" s="2" t="s">
        <v>53</v>
      </c>
      <c r="H42" s="2">
        <v>226003</v>
      </c>
      <c r="I42" s="2">
        <v>50</v>
      </c>
      <c r="J42" s="2">
        <v>50</v>
      </c>
    </row>
    <row r="43" spans="1:10">
      <c r="A43" s="2">
        <v>296</v>
      </c>
      <c r="B43" s="2" t="str">
        <f>"IN30020610641181"</f>
        <v>IN30020610641181</v>
      </c>
      <c r="C43" s="2" t="s">
        <v>177</v>
      </c>
      <c r="D43" s="2" t="s">
        <v>178</v>
      </c>
      <c r="E43" s="2" t="s">
        <v>179</v>
      </c>
      <c r="F43" s="2" t="s">
        <v>180</v>
      </c>
      <c r="G43" s="2"/>
      <c r="H43" s="2">
        <v>281001</v>
      </c>
      <c r="I43" s="2">
        <v>328</v>
      </c>
      <c r="J43" s="2">
        <v>328</v>
      </c>
    </row>
    <row r="44" spans="1:10">
      <c r="A44" s="2">
        <v>298</v>
      </c>
      <c r="B44" s="2" t="str">
        <f>"1204370000027788"</f>
        <v>1204370000027788</v>
      </c>
      <c r="C44" s="2" t="s">
        <v>182</v>
      </c>
      <c r="D44" s="2" t="s">
        <v>183</v>
      </c>
      <c r="E44" s="2" t="s">
        <v>184</v>
      </c>
      <c r="F44" s="2"/>
      <c r="G44" s="2" t="s">
        <v>185</v>
      </c>
      <c r="H44" s="2">
        <v>302023</v>
      </c>
      <c r="I44" s="2">
        <v>500</v>
      </c>
      <c r="J44" s="2">
        <v>500</v>
      </c>
    </row>
    <row r="45" spans="1:10">
      <c r="A45" s="2">
        <v>330</v>
      </c>
      <c r="B45" s="2" t="str">
        <f>"IN30115122004562"</f>
        <v>IN30115122004562</v>
      </c>
      <c r="C45" s="2" t="s">
        <v>186</v>
      </c>
      <c r="D45" s="2" t="s">
        <v>187</v>
      </c>
      <c r="E45" s="2" t="s">
        <v>188</v>
      </c>
      <c r="F45" s="2" t="s">
        <v>19</v>
      </c>
      <c r="G45" s="2"/>
      <c r="H45" s="2">
        <v>400056</v>
      </c>
      <c r="I45" s="2">
        <v>50</v>
      </c>
      <c r="J45" s="2">
        <v>50</v>
      </c>
    </row>
    <row r="46" spans="1:10">
      <c r="A46" s="2">
        <v>378</v>
      </c>
      <c r="B46" s="2" t="str">
        <f>"IN30023913227960"</f>
        <v>IN30023913227960</v>
      </c>
      <c r="C46" s="2" t="s">
        <v>189</v>
      </c>
      <c r="D46" s="2" t="s">
        <v>190</v>
      </c>
      <c r="E46" s="2" t="s">
        <v>191</v>
      </c>
      <c r="F46" s="2" t="s">
        <v>192</v>
      </c>
      <c r="G46" s="2"/>
      <c r="H46" s="2">
        <v>582101</v>
      </c>
      <c r="I46" s="2">
        <v>4498</v>
      </c>
      <c r="J46" s="2">
        <v>3598</v>
      </c>
    </row>
    <row r="47" spans="1:10">
      <c r="A47" s="2">
        <v>382</v>
      </c>
      <c r="B47" s="2" t="str">
        <f>"IN30177411665117"</f>
        <v>IN30177411665117</v>
      </c>
      <c r="C47" s="2" t="s">
        <v>193</v>
      </c>
      <c r="D47" s="2" t="s">
        <v>194</v>
      </c>
      <c r="E47" s="2" t="s">
        <v>195</v>
      </c>
      <c r="F47" s="2" t="s">
        <v>196</v>
      </c>
      <c r="G47" s="2"/>
      <c r="H47" s="2">
        <v>591146</v>
      </c>
      <c r="I47" s="2">
        <v>250</v>
      </c>
      <c r="J47" s="2">
        <v>250</v>
      </c>
    </row>
    <row r="48" spans="1:10">
      <c r="A48" s="2">
        <v>319</v>
      </c>
      <c r="B48" s="2" t="str">
        <f>"IN30007910353560"</f>
        <v>IN30007910353560</v>
      </c>
      <c r="C48" s="2" t="s">
        <v>197</v>
      </c>
      <c r="D48" s="2" t="s">
        <v>198</v>
      </c>
      <c r="E48" s="2" t="s">
        <v>199</v>
      </c>
      <c r="F48" s="2" t="s">
        <v>200</v>
      </c>
      <c r="G48" s="2"/>
      <c r="H48" s="2">
        <v>380052</v>
      </c>
      <c r="I48" s="2">
        <v>40</v>
      </c>
      <c r="J48" s="2">
        <v>40</v>
      </c>
    </row>
    <row r="49" spans="1:10">
      <c r="A49" s="2">
        <v>329</v>
      </c>
      <c r="B49" s="2" t="str">
        <f>"1206690000079489"</f>
        <v>1206690000079489</v>
      </c>
      <c r="C49" s="2" t="s">
        <v>201</v>
      </c>
      <c r="D49" s="2" t="s">
        <v>202</v>
      </c>
      <c r="E49" s="2" t="s">
        <v>203</v>
      </c>
      <c r="F49" s="2" t="s">
        <v>204</v>
      </c>
      <c r="G49" s="2" t="s">
        <v>19</v>
      </c>
      <c r="H49" s="2">
        <v>400049</v>
      </c>
      <c r="I49" s="2">
        <v>230</v>
      </c>
      <c r="J49" s="2">
        <v>230</v>
      </c>
    </row>
    <row r="50" spans="1:10">
      <c r="A50" s="2">
        <v>337</v>
      </c>
      <c r="B50" s="2" t="str">
        <f>"IN30051312944028"</f>
        <v>IN30051312944028</v>
      </c>
      <c r="C50" s="2" t="s">
        <v>205</v>
      </c>
      <c r="D50" s="2" t="s">
        <v>206</v>
      </c>
      <c r="E50" s="2" t="s">
        <v>207</v>
      </c>
      <c r="F50" s="2" t="s">
        <v>208</v>
      </c>
      <c r="G50" s="2"/>
      <c r="H50" s="2">
        <v>400101</v>
      </c>
      <c r="I50" s="2">
        <v>5</v>
      </c>
      <c r="J50" s="2">
        <v>5</v>
      </c>
    </row>
    <row r="51" spans="1:10">
      <c r="A51" s="2">
        <v>356</v>
      </c>
      <c r="B51" s="2" t="str">
        <f>"IN30133019710212"</f>
        <v>IN30133019710212</v>
      </c>
      <c r="C51" s="2" t="s">
        <v>209</v>
      </c>
      <c r="D51" s="2" t="s">
        <v>210</v>
      </c>
      <c r="E51" s="2" t="s">
        <v>211</v>
      </c>
      <c r="F51" s="2" t="s">
        <v>212</v>
      </c>
      <c r="G51" s="2"/>
      <c r="H51" s="2">
        <v>481331</v>
      </c>
      <c r="I51" s="2">
        <v>50</v>
      </c>
      <c r="J51" s="2">
        <v>50</v>
      </c>
    </row>
    <row r="52" spans="1:10">
      <c r="A52" s="2">
        <v>358</v>
      </c>
      <c r="B52" s="2" t="str">
        <f>"1208870002065780"</f>
        <v>1208870002065780</v>
      </c>
      <c r="C52" s="2" t="s">
        <v>213</v>
      </c>
      <c r="D52" s="2" t="s">
        <v>214</v>
      </c>
      <c r="E52" s="2" t="s">
        <v>215</v>
      </c>
      <c r="F52" s="2" t="s">
        <v>216</v>
      </c>
      <c r="G52" s="2" t="s">
        <v>65</v>
      </c>
      <c r="H52" s="2">
        <v>500030</v>
      </c>
      <c r="I52" s="2">
        <v>20</v>
      </c>
      <c r="J52" s="2">
        <v>20</v>
      </c>
    </row>
    <row r="53" spans="1:10">
      <c r="A53" s="2">
        <v>403</v>
      </c>
      <c r="B53" s="2" t="str">
        <f>"IN30125028465393"</f>
        <v>IN30125028465393</v>
      </c>
      <c r="C53" s="2" t="s">
        <v>218</v>
      </c>
      <c r="D53" s="2" t="s">
        <v>219</v>
      </c>
      <c r="E53" s="2"/>
      <c r="F53" s="2" t="s">
        <v>217</v>
      </c>
      <c r="G53" s="2"/>
      <c r="H53" s="2">
        <v>700020</v>
      </c>
      <c r="I53" s="2">
        <v>25</v>
      </c>
      <c r="J53" s="2">
        <v>25</v>
      </c>
    </row>
    <row r="54" spans="1:10">
      <c r="A54" s="2">
        <v>410</v>
      </c>
      <c r="B54" s="2" t="str">
        <f>"IN30096610092950"</f>
        <v>IN30096610092950</v>
      </c>
      <c r="C54" s="2" t="s">
        <v>220</v>
      </c>
      <c r="D54" s="2" t="s">
        <v>221</v>
      </c>
      <c r="E54" s="2" t="s">
        <v>222</v>
      </c>
      <c r="F54" s="2" t="s">
        <v>223</v>
      </c>
      <c r="G54" s="2"/>
      <c r="H54" s="2">
        <v>721127</v>
      </c>
      <c r="I54" s="2">
        <v>100</v>
      </c>
      <c r="J54" s="2">
        <v>100</v>
      </c>
    </row>
    <row r="55" spans="1:10">
      <c r="A55" s="2">
        <v>411</v>
      </c>
      <c r="B55" s="2" t="str">
        <f>"IN30021411811095"</f>
        <v>IN30021411811095</v>
      </c>
      <c r="C55" s="2" t="s">
        <v>224</v>
      </c>
      <c r="D55" s="2" t="s">
        <v>225</v>
      </c>
      <c r="E55" s="2" t="s">
        <v>226</v>
      </c>
      <c r="F55" s="2" t="s">
        <v>227</v>
      </c>
      <c r="G55" s="2"/>
      <c r="H55" s="2">
        <v>743252</v>
      </c>
      <c r="I55" s="2">
        <v>200</v>
      </c>
      <c r="J55" s="2">
        <v>200</v>
      </c>
    </row>
    <row r="56" spans="1:10">
      <c r="A56" s="2">
        <v>446</v>
      </c>
      <c r="B56" s="2" t="str">
        <f>"1204470016942796"</f>
        <v>1204470016942796</v>
      </c>
      <c r="C56" s="2" t="s">
        <v>228</v>
      </c>
      <c r="D56" s="2" t="s">
        <v>229</v>
      </c>
      <c r="E56" s="2" t="s">
        <v>230</v>
      </c>
      <c r="F56" s="2"/>
      <c r="G56" s="2" t="s">
        <v>230</v>
      </c>
      <c r="H56" s="2">
        <v>111111</v>
      </c>
      <c r="I56" s="2">
        <v>100</v>
      </c>
      <c r="J56" s="2">
        <v>79</v>
      </c>
    </row>
    <row r="57" spans="1:10">
      <c r="A57" s="2">
        <v>6785</v>
      </c>
      <c r="B57" s="2" t="str">
        <f>"1201070000565768"</f>
        <v>1201070000565768</v>
      </c>
      <c r="C57" s="2" t="s">
        <v>231</v>
      </c>
      <c r="D57" s="2" t="s">
        <v>232</v>
      </c>
      <c r="E57" s="2" t="s">
        <v>233</v>
      </c>
      <c r="F57" s="2" t="s">
        <v>234</v>
      </c>
      <c r="G57" s="2" t="s">
        <v>19</v>
      </c>
      <c r="H57" s="2">
        <v>400053</v>
      </c>
      <c r="I57" s="2">
        <v>200</v>
      </c>
      <c r="J57" s="2">
        <v>158</v>
      </c>
    </row>
    <row r="58" spans="1:10">
      <c r="A58" s="2">
        <v>6805</v>
      </c>
      <c r="B58" s="2" t="str">
        <f>"1304140008316784"</f>
        <v>1304140008316784</v>
      </c>
      <c r="C58" s="2" t="s">
        <v>235</v>
      </c>
      <c r="D58" s="2" t="s">
        <v>236</v>
      </c>
      <c r="E58" s="2" t="s">
        <v>237</v>
      </c>
      <c r="F58" s="2" t="s">
        <v>234</v>
      </c>
      <c r="G58" s="2" t="s">
        <v>19</v>
      </c>
      <c r="H58" s="2">
        <v>400053</v>
      </c>
      <c r="I58" s="2">
        <v>900</v>
      </c>
      <c r="J58" s="2">
        <v>810</v>
      </c>
    </row>
    <row r="59" spans="1:10" ht="27.6">
      <c r="A59" s="2">
        <v>6953</v>
      </c>
      <c r="B59" s="2" t="str">
        <f>"IN30611490005627"</f>
        <v>IN30611490005627</v>
      </c>
      <c r="C59" s="2" t="s">
        <v>238</v>
      </c>
      <c r="D59" s="2" t="s">
        <v>239</v>
      </c>
      <c r="E59" s="2" t="s">
        <v>240</v>
      </c>
      <c r="F59" s="2" t="s">
        <v>241</v>
      </c>
      <c r="G59" s="2"/>
      <c r="H59" s="2">
        <v>400058</v>
      </c>
      <c r="I59" s="2">
        <v>100</v>
      </c>
      <c r="J59" s="2">
        <v>100</v>
      </c>
    </row>
    <row r="60" spans="1:10">
      <c r="A60" s="2">
        <v>8283</v>
      </c>
      <c r="B60" s="2" t="str">
        <f>"1202990000716631"</f>
        <v>1202990000716631</v>
      </c>
      <c r="C60" s="2" t="s">
        <v>243</v>
      </c>
      <c r="D60" s="2" t="s">
        <v>244</v>
      </c>
      <c r="E60" s="2" t="s">
        <v>245</v>
      </c>
      <c r="F60" s="2"/>
      <c r="G60" s="2" t="s">
        <v>242</v>
      </c>
      <c r="H60" s="2">
        <v>411030</v>
      </c>
      <c r="I60" s="2">
        <v>40</v>
      </c>
      <c r="J60" s="2">
        <v>40</v>
      </c>
    </row>
    <row r="61" spans="1:10">
      <c r="A61" s="2">
        <v>10703</v>
      </c>
      <c r="B61" s="2" t="str">
        <f>"1204370002096021"</f>
        <v>1204370002096021</v>
      </c>
      <c r="C61" s="2" t="s">
        <v>246</v>
      </c>
      <c r="D61" s="2" t="s">
        <v>247</v>
      </c>
      <c r="E61" s="2" t="s">
        <v>248</v>
      </c>
      <c r="F61" s="2" t="s">
        <v>249</v>
      </c>
      <c r="G61" s="2" t="s">
        <v>250</v>
      </c>
      <c r="H61" s="2">
        <v>560085</v>
      </c>
      <c r="I61" s="2">
        <v>10</v>
      </c>
      <c r="J61" s="2">
        <v>10</v>
      </c>
    </row>
    <row r="62" spans="1:10">
      <c r="A62" s="2">
        <v>12422</v>
      </c>
      <c r="B62" s="2" t="str">
        <f>"IN30051311335126"</f>
        <v>IN30051311335126</v>
      </c>
      <c r="C62" s="2" t="s">
        <v>252</v>
      </c>
      <c r="D62" s="2" t="s">
        <v>253</v>
      </c>
      <c r="E62" s="2" t="s">
        <v>217</v>
      </c>
      <c r="F62" s="2" t="s">
        <v>254</v>
      </c>
      <c r="G62" s="2"/>
      <c r="H62" s="2">
        <v>700042</v>
      </c>
      <c r="I62" s="2">
        <v>86</v>
      </c>
      <c r="J62" s="2">
        <v>86</v>
      </c>
    </row>
    <row r="63" spans="1:10">
      <c r="A63" s="2">
        <v>13016</v>
      </c>
      <c r="B63" s="2" t="str">
        <f>"1208180049816191"</f>
        <v>1208180049816191</v>
      </c>
      <c r="C63" s="2" t="s">
        <v>256</v>
      </c>
      <c r="D63" s="2" t="s">
        <v>257</v>
      </c>
      <c r="E63" s="2"/>
      <c r="F63" s="2"/>
      <c r="G63" s="2" t="s">
        <v>255</v>
      </c>
      <c r="H63" s="2">
        <v>781327</v>
      </c>
      <c r="I63" s="2">
        <v>1</v>
      </c>
      <c r="J63" s="2">
        <v>1</v>
      </c>
    </row>
    <row r="64" spans="1:10">
      <c r="A64" s="2">
        <v>60</v>
      </c>
      <c r="B64" s="2" t="str">
        <f>"0001546"</f>
        <v>0001546</v>
      </c>
      <c r="C64" s="2" t="s">
        <v>258</v>
      </c>
      <c r="D64" s="2" t="s">
        <v>259</v>
      </c>
      <c r="E64" s="2" t="s">
        <v>260</v>
      </c>
      <c r="F64" s="2" t="s">
        <v>261</v>
      </c>
      <c r="G64" s="2" t="s">
        <v>92</v>
      </c>
      <c r="H64" s="2">
        <v>110028</v>
      </c>
      <c r="I64" s="2">
        <v>600</v>
      </c>
      <c r="J64" s="2">
        <v>600</v>
      </c>
    </row>
    <row r="65" spans="1:10">
      <c r="A65" s="2">
        <v>68</v>
      </c>
      <c r="B65" s="2" t="str">
        <f>"0009807"</f>
        <v>0009807</v>
      </c>
      <c r="C65" s="2" t="s">
        <v>263</v>
      </c>
      <c r="D65" s="2" t="s">
        <v>264</v>
      </c>
      <c r="E65" s="2" t="s">
        <v>265</v>
      </c>
      <c r="F65" s="2" t="s">
        <v>266</v>
      </c>
      <c r="G65" s="2" t="s">
        <v>262</v>
      </c>
      <c r="H65" s="2">
        <v>110085</v>
      </c>
      <c r="I65" s="2">
        <v>600</v>
      </c>
      <c r="J65" s="2">
        <v>600</v>
      </c>
    </row>
    <row r="66" spans="1:10">
      <c r="A66" s="2">
        <v>273</v>
      </c>
      <c r="B66" s="2" t="str">
        <f>"IN30088813840831"</f>
        <v>IN30088813840831</v>
      </c>
      <c r="C66" s="2" t="s">
        <v>267</v>
      </c>
      <c r="D66" s="2" t="s">
        <v>268</v>
      </c>
      <c r="E66" s="2" t="s">
        <v>269</v>
      </c>
      <c r="F66" s="2" t="s">
        <v>270</v>
      </c>
      <c r="G66" s="2"/>
      <c r="H66" s="2">
        <v>110032</v>
      </c>
      <c r="I66" s="2">
        <v>600</v>
      </c>
      <c r="J66" s="2">
        <v>600</v>
      </c>
    </row>
    <row r="67" spans="1:10">
      <c r="A67" s="2">
        <v>276</v>
      </c>
      <c r="B67" s="2" t="str">
        <f>"IN30120910235620"</f>
        <v>IN30120910235620</v>
      </c>
      <c r="C67" s="2" t="s">
        <v>272</v>
      </c>
      <c r="D67" s="2" t="s">
        <v>273</v>
      </c>
      <c r="E67" s="2" t="s">
        <v>274</v>
      </c>
      <c r="F67" s="2" t="s">
        <v>92</v>
      </c>
      <c r="G67" s="2"/>
      <c r="H67" s="2">
        <v>110070</v>
      </c>
      <c r="I67" s="2">
        <v>1</v>
      </c>
      <c r="J67" s="2">
        <v>1</v>
      </c>
    </row>
    <row r="68" spans="1:10">
      <c r="A68" s="2">
        <v>303</v>
      </c>
      <c r="B68" s="2" t="str">
        <f>"1201210100242780"</f>
        <v>1201210100242780</v>
      </c>
      <c r="C68" s="2" t="s">
        <v>276</v>
      </c>
      <c r="D68" s="2" t="s">
        <v>277</v>
      </c>
      <c r="E68" s="2" t="s">
        <v>278</v>
      </c>
      <c r="F68" s="2"/>
      <c r="G68" s="2" t="s">
        <v>275</v>
      </c>
      <c r="H68" s="2">
        <v>342001</v>
      </c>
      <c r="I68" s="2">
        <v>200</v>
      </c>
      <c r="J68" s="2">
        <v>200</v>
      </c>
    </row>
    <row r="69" spans="1:10">
      <c r="A69" s="2">
        <v>317</v>
      </c>
      <c r="B69" s="2" t="str">
        <f>"IN30075711448037"</f>
        <v>IN30075711448037</v>
      </c>
      <c r="C69" s="2" t="s">
        <v>279</v>
      </c>
      <c r="D69" s="2" t="s">
        <v>280</v>
      </c>
      <c r="E69" s="2" t="s">
        <v>281</v>
      </c>
      <c r="F69" s="2" t="s">
        <v>104</v>
      </c>
      <c r="G69" s="2"/>
      <c r="H69" s="2">
        <v>380015</v>
      </c>
      <c r="I69" s="2">
        <v>100</v>
      </c>
      <c r="J69" s="2">
        <v>100</v>
      </c>
    </row>
    <row r="70" spans="1:10">
      <c r="A70" s="2">
        <v>333</v>
      </c>
      <c r="B70" s="2" t="str">
        <f>"1203320000343899"</f>
        <v>1203320000343899</v>
      </c>
      <c r="C70" s="2" t="s">
        <v>282</v>
      </c>
      <c r="D70" s="2" t="s">
        <v>283</v>
      </c>
      <c r="E70" s="2" t="s">
        <v>284</v>
      </c>
      <c r="F70" s="2" t="s">
        <v>285</v>
      </c>
      <c r="G70" s="2" t="s">
        <v>19</v>
      </c>
      <c r="H70" s="2">
        <v>400082</v>
      </c>
      <c r="I70" s="2">
        <v>75</v>
      </c>
      <c r="J70" s="2">
        <v>75</v>
      </c>
    </row>
    <row r="71" spans="1:10">
      <c r="A71" s="2">
        <v>340</v>
      </c>
      <c r="B71" s="2" t="str">
        <f>"IN30051310825189"</f>
        <v>IN30051310825189</v>
      </c>
      <c r="C71" s="2" t="s">
        <v>286</v>
      </c>
      <c r="D71" s="2" t="s">
        <v>287</v>
      </c>
      <c r="E71" s="2" t="s">
        <v>288</v>
      </c>
      <c r="F71" s="2" t="s">
        <v>289</v>
      </c>
      <c r="G71" s="2"/>
      <c r="H71" s="2">
        <v>401202</v>
      </c>
      <c r="I71" s="2">
        <v>100</v>
      </c>
      <c r="J71" s="2">
        <v>100</v>
      </c>
    </row>
    <row r="72" spans="1:10">
      <c r="A72" s="2">
        <v>355</v>
      </c>
      <c r="B72" s="2" t="str">
        <f>"1203160000212824"</f>
        <v>1203160000212824</v>
      </c>
      <c r="C72" s="2" t="s">
        <v>291</v>
      </c>
      <c r="D72" s="2" t="s">
        <v>292</v>
      </c>
      <c r="E72" s="2" t="s">
        <v>293</v>
      </c>
      <c r="F72" s="2" t="s">
        <v>294</v>
      </c>
      <c r="G72" s="2" t="s">
        <v>290</v>
      </c>
      <c r="H72" s="2">
        <v>462001</v>
      </c>
      <c r="I72" s="2">
        <v>30</v>
      </c>
      <c r="J72" s="2">
        <v>30</v>
      </c>
    </row>
    <row r="73" spans="1:10">
      <c r="A73" s="2">
        <v>364</v>
      </c>
      <c r="B73" s="2" t="str">
        <f>"IN30051312117583"</f>
        <v>IN30051312117583</v>
      </c>
      <c r="C73" s="2" t="s">
        <v>296</v>
      </c>
      <c r="D73" s="2" t="s">
        <v>297</v>
      </c>
      <c r="E73" s="2" t="s">
        <v>298</v>
      </c>
      <c r="F73" s="2" t="s">
        <v>299</v>
      </c>
      <c r="G73" s="2"/>
      <c r="H73" s="2">
        <v>522001</v>
      </c>
      <c r="I73" s="2">
        <v>25</v>
      </c>
      <c r="J73" s="2">
        <v>25</v>
      </c>
    </row>
    <row r="74" spans="1:10">
      <c r="A74" s="2">
        <v>395</v>
      </c>
      <c r="B74" s="2" t="str">
        <f>"IN30115113171184"</f>
        <v>IN30115113171184</v>
      </c>
      <c r="C74" s="2" t="s">
        <v>301</v>
      </c>
      <c r="D74" s="2">
        <v>91</v>
      </c>
      <c r="E74" s="2" t="s">
        <v>302</v>
      </c>
      <c r="F74" s="2" t="s">
        <v>303</v>
      </c>
      <c r="G74" s="2"/>
      <c r="H74" s="2">
        <v>641001</v>
      </c>
      <c r="I74" s="2">
        <v>277</v>
      </c>
      <c r="J74" s="2">
        <v>277</v>
      </c>
    </row>
    <row r="75" spans="1:10">
      <c r="A75" s="2">
        <v>7266</v>
      </c>
      <c r="B75" s="2" t="str">
        <f>"IN30074910589129"</f>
        <v>IN30074910589129</v>
      </c>
      <c r="C75" s="2" t="s">
        <v>304</v>
      </c>
      <c r="D75" s="2" t="s">
        <v>305</v>
      </c>
      <c r="E75" s="2" t="s">
        <v>306</v>
      </c>
      <c r="F75" s="2" t="s">
        <v>307</v>
      </c>
      <c r="G75" s="2"/>
      <c r="H75" s="2">
        <v>400075</v>
      </c>
      <c r="I75" s="2">
        <v>400</v>
      </c>
      <c r="J75" s="2">
        <v>400</v>
      </c>
    </row>
    <row r="76" spans="1:10">
      <c r="A76" s="2">
        <v>8199</v>
      </c>
      <c r="B76" s="2" t="str">
        <f>"IN30051312348548"</f>
        <v>IN30051312348548</v>
      </c>
      <c r="C76" s="2" t="s">
        <v>308</v>
      </c>
      <c r="D76" s="2" t="s">
        <v>309</v>
      </c>
      <c r="E76" s="2" t="s">
        <v>310</v>
      </c>
      <c r="F76" s="2" t="s">
        <v>311</v>
      </c>
      <c r="G76" s="2"/>
      <c r="H76" s="2">
        <v>411016</v>
      </c>
      <c r="I76" s="2">
        <v>30</v>
      </c>
      <c r="J76" s="2">
        <v>30</v>
      </c>
    </row>
    <row r="77" spans="1:10">
      <c r="A77" s="2">
        <v>8294</v>
      </c>
      <c r="B77" s="2" t="str">
        <f>"IN30154957570964"</f>
        <v>IN30154957570964</v>
      </c>
      <c r="C77" s="2" t="s">
        <v>312</v>
      </c>
      <c r="D77" s="2" t="s">
        <v>313</v>
      </c>
      <c r="E77" s="2" t="s">
        <v>314</v>
      </c>
      <c r="F77" s="2" t="s">
        <v>315</v>
      </c>
      <c r="G77" s="2"/>
      <c r="H77" s="2">
        <v>411033</v>
      </c>
      <c r="I77" s="2">
        <v>1000</v>
      </c>
      <c r="J77" s="2">
        <v>1000</v>
      </c>
    </row>
    <row r="78" spans="1:10">
      <c r="A78" s="2">
        <v>9804</v>
      </c>
      <c r="B78" s="2" t="str">
        <f>"1203320009737744"</f>
        <v>1203320009737744</v>
      </c>
      <c r="C78" s="2" t="s">
        <v>316</v>
      </c>
      <c r="D78" s="2" t="s">
        <v>317</v>
      </c>
      <c r="E78" s="2" t="s">
        <v>318</v>
      </c>
      <c r="F78" s="2" t="s">
        <v>319</v>
      </c>
      <c r="G78" s="2" t="s">
        <v>320</v>
      </c>
      <c r="H78" s="2">
        <v>500070</v>
      </c>
      <c r="I78" s="2">
        <v>1</v>
      </c>
      <c r="J78" s="2">
        <v>1</v>
      </c>
    </row>
    <row r="79" spans="1:10">
      <c r="A79" s="2">
        <v>12150</v>
      </c>
      <c r="B79" s="2" t="str">
        <f>"IN30032710038303"</f>
        <v>IN30032710038303</v>
      </c>
      <c r="C79" s="2" t="s">
        <v>321</v>
      </c>
      <c r="D79" s="2" t="s">
        <v>322</v>
      </c>
      <c r="E79" s="2" t="s">
        <v>323</v>
      </c>
      <c r="F79" s="2" t="s">
        <v>324</v>
      </c>
      <c r="G79" s="2"/>
      <c r="H79" s="2">
        <v>700001</v>
      </c>
      <c r="I79" s="2">
        <v>1000</v>
      </c>
      <c r="J79" s="2">
        <v>900</v>
      </c>
    </row>
    <row r="80" spans="1:10">
      <c r="A80" s="2">
        <v>13109</v>
      </c>
      <c r="B80" s="2" t="str">
        <f>"1206690001215691"</f>
        <v>1206690001215691</v>
      </c>
      <c r="C80" s="2" t="s">
        <v>326</v>
      </c>
      <c r="D80" s="2" t="s">
        <v>327</v>
      </c>
      <c r="E80" s="2" t="s">
        <v>328</v>
      </c>
      <c r="F80" s="2" t="s">
        <v>329</v>
      </c>
      <c r="G80" s="2" t="s">
        <v>325</v>
      </c>
      <c r="H80" s="2">
        <v>801503</v>
      </c>
      <c r="I80" s="2">
        <v>3</v>
      </c>
      <c r="J80" s="2">
        <v>3</v>
      </c>
    </row>
    <row r="81" spans="1:10">
      <c r="A81" s="2">
        <v>13348</v>
      </c>
      <c r="B81" s="2" t="str">
        <f>"1208870053170051"</f>
        <v>1208870053170051</v>
      </c>
      <c r="C81" s="2" t="s">
        <v>331</v>
      </c>
      <c r="D81" s="2" t="s">
        <v>332</v>
      </c>
      <c r="E81" s="2" t="s">
        <v>333</v>
      </c>
      <c r="F81" s="2" t="s">
        <v>334</v>
      </c>
      <c r="G81" s="2" t="s">
        <v>330</v>
      </c>
      <c r="H81" s="2">
        <v>852124</v>
      </c>
      <c r="I81" s="2">
        <v>1</v>
      </c>
      <c r="J81" s="2">
        <v>1</v>
      </c>
    </row>
    <row r="82" spans="1:10">
      <c r="A82" s="2">
        <v>43</v>
      </c>
      <c r="B82" s="2" t="str">
        <f>"0006881"</f>
        <v>0006881</v>
      </c>
      <c r="C82" s="2" t="s">
        <v>336</v>
      </c>
      <c r="D82" s="2" t="s">
        <v>337</v>
      </c>
      <c r="E82" s="2" t="s">
        <v>338</v>
      </c>
      <c r="F82" s="2" t="s">
        <v>48</v>
      </c>
      <c r="G82" s="2" t="s">
        <v>48</v>
      </c>
      <c r="H82" s="2">
        <v>110006</v>
      </c>
      <c r="I82" s="2">
        <v>600</v>
      </c>
      <c r="J82" s="2">
        <v>600</v>
      </c>
    </row>
    <row r="83" spans="1:10">
      <c r="A83" s="2">
        <v>45</v>
      </c>
      <c r="B83" s="2" t="str">
        <f>"0015757"</f>
        <v>0015757</v>
      </c>
      <c r="C83" s="2" t="s">
        <v>339</v>
      </c>
      <c r="D83" s="2" t="s">
        <v>340</v>
      </c>
      <c r="E83" s="2" t="s">
        <v>341</v>
      </c>
      <c r="F83" s="2"/>
      <c r="G83" s="2" t="s">
        <v>92</v>
      </c>
      <c r="H83" s="2">
        <v>110014</v>
      </c>
      <c r="I83" s="2">
        <v>1800</v>
      </c>
      <c r="J83" s="2">
        <v>1800</v>
      </c>
    </row>
    <row r="84" spans="1:10">
      <c r="A84" s="2">
        <v>386</v>
      </c>
      <c r="B84" s="2" t="str">
        <f>"IN30189510346323"</f>
        <v>IN30189510346323</v>
      </c>
      <c r="C84" s="2" t="s">
        <v>342</v>
      </c>
      <c r="D84" s="2" t="s">
        <v>343</v>
      </c>
      <c r="E84" s="2" t="s">
        <v>344</v>
      </c>
      <c r="F84" s="2" t="s">
        <v>345</v>
      </c>
      <c r="G84" s="2"/>
      <c r="H84" s="2">
        <v>600017</v>
      </c>
      <c r="I84" s="2">
        <v>25</v>
      </c>
      <c r="J84" s="2">
        <v>25</v>
      </c>
    </row>
    <row r="85" spans="1:10">
      <c r="A85" s="2">
        <v>454</v>
      </c>
      <c r="B85" s="2" t="str">
        <f>"IN30096611044868"</f>
        <v>IN30096611044868</v>
      </c>
      <c r="C85" s="2" t="s">
        <v>346</v>
      </c>
      <c r="D85" s="2" t="s">
        <v>347</v>
      </c>
      <c r="E85" s="2" t="s">
        <v>348</v>
      </c>
      <c r="F85" s="2" t="s">
        <v>349</v>
      </c>
      <c r="G85" s="2"/>
      <c r="H85" s="2">
        <v>132001</v>
      </c>
      <c r="I85" s="2">
        <v>10</v>
      </c>
      <c r="J85" s="2">
        <v>10</v>
      </c>
    </row>
    <row r="86" spans="1:10">
      <c r="A86" s="2">
        <v>681</v>
      </c>
      <c r="B86" s="2" t="str">
        <f>"IN30177410016979"</f>
        <v>IN30177410016979</v>
      </c>
      <c r="C86" s="2" t="s">
        <v>351</v>
      </c>
      <c r="D86" s="2" t="s">
        <v>352</v>
      </c>
      <c r="E86" s="2" t="s">
        <v>353</v>
      </c>
      <c r="F86" s="2" t="s">
        <v>354</v>
      </c>
      <c r="G86" s="2"/>
      <c r="H86" s="2">
        <v>207123</v>
      </c>
      <c r="I86" s="2">
        <v>100</v>
      </c>
      <c r="J86" s="2">
        <v>100</v>
      </c>
    </row>
    <row r="87" spans="1:10">
      <c r="A87" s="2">
        <v>726</v>
      </c>
      <c r="B87" s="2" t="str">
        <f>"1201210100289838"</f>
        <v>1201210100289838</v>
      </c>
      <c r="C87" s="2" t="s">
        <v>355</v>
      </c>
      <c r="D87" s="2" t="s">
        <v>356</v>
      </c>
      <c r="E87" s="2" t="s">
        <v>357</v>
      </c>
      <c r="F87" s="2"/>
      <c r="G87" s="2" t="s">
        <v>358</v>
      </c>
      <c r="H87" s="2">
        <v>307026</v>
      </c>
      <c r="I87" s="2">
        <v>40</v>
      </c>
      <c r="J87" s="2">
        <v>40</v>
      </c>
    </row>
    <row r="88" spans="1:10">
      <c r="A88" s="2">
        <v>980</v>
      </c>
      <c r="B88" s="2" t="str">
        <f>"1203320006111027"</f>
        <v>1203320006111027</v>
      </c>
      <c r="C88" s="2" t="s">
        <v>359</v>
      </c>
      <c r="D88" s="2" t="s">
        <v>360</v>
      </c>
      <c r="E88" s="2" t="s">
        <v>361</v>
      </c>
      <c r="F88" s="2" t="s">
        <v>362</v>
      </c>
      <c r="G88" s="2" t="s">
        <v>19</v>
      </c>
      <c r="H88" s="2">
        <v>400025</v>
      </c>
      <c r="I88" s="2">
        <v>430</v>
      </c>
      <c r="J88" s="2">
        <v>430</v>
      </c>
    </row>
    <row r="89" spans="1:10">
      <c r="A89" s="2">
        <v>1330</v>
      </c>
      <c r="B89" s="2" t="str">
        <f>"IN30429512465374"</f>
        <v>IN30429512465374</v>
      </c>
      <c r="C89" s="2" t="s">
        <v>363</v>
      </c>
      <c r="D89" s="2" t="s">
        <v>364</v>
      </c>
      <c r="E89" s="2" t="s">
        <v>365</v>
      </c>
      <c r="F89" s="2" t="s">
        <v>366</v>
      </c>
      <c r="G89" s="2"/>
      <c r="H89" s="2">
        <v>712249</v>
      </c>
      <c r="I89" s="2">
        <v>50</v>
      </c>
      <c r="J89" s="2">
        <v>50</v>
      </c>
    </row>
    <row r="90" spans="1:10">
      <c r="A90" s="2">
        <v>1399</v>
      </c>
      <c r="B90" s="2" t="str">
        <f>"1204510000005762"</f>
        <v>1204510000005762</v>
      </c>
      <c r="C90" s="2" t="s">
        <v>367</v>
      </c>
      <c r="D90" s="2" t="s">
        <v>368</v>
      </c>
      <c r="E90" s="2" t="s">
        <v>369</v>
      </c>
      <c r="F90" s="2" t="s">
        <v>370</v>
      </c>
      <c r="G90" s="2" t="s">
        <v>369</v>
      </c>
      <c r="H90" s="2">
        <v>43016</v>
      </c>
      <c r="I90" s="2">
        <v>1055</v>
      </c>
      <c r="J90" s="2">
        <v>835</v>
      </c>
    </row>
    <row r="91" spans="1:10" ht="27.6">
      <c r="A91" s="2">
        <v>2659</v>
      </c>
      <c r="B91" s="2" t="str">
        <f>"1208880010412519"</f>
        <v>1208880010412519</v>
      </c>
      <c r="C91" s="2" t="s">
        <v>372</v>
      </c>
      <c r="D91" s="2" t="s">
        <v>373</v>
      </c>
      <c r="E91" s="2" t="s">
        <v>374</v>
      </c>
      <c r="F91" s="2"/>
      <c r="G91" s="2" t="s">
        <v>371</v>
      </c>
      <c r="H91" s="2">
        <v>132103</v>
      </c>
      <c r="I91" s="2">
        <v>1</v>
      </c>
      <c r="J91" s="2">
        <v>1</v>
      </c>
    </row>
    <row r="92" spans="1:10">
      <c r="A92" s="2">
        <v>3949</v>
      </c>
      <c r="B92" s="2" t="str">
        <f>"1208250008682237"</f>
        <v>1208250008682237</v>
      </c>
      <c r="C92" s="2" t="s">
        <v>376</v>
      </c>
      <c r="D92" s="2" t="s">
        <v>377</v>
      </c>
      <c r="E92" s="2" t="s">
        <v>378</v>
      </c>
      <c r="F92" s="2"/>
      <c r="G92" s="2" t="s">
        <v>375</v>
      </c>
      <c r="H92" s="2">
        <v>301404</v>
      </c>
      <c r="I92" s="2">
        <v>1</v>
      </c>
      <c r="J92" s="2">
        <v>1</v>
      </c>
    </row>
    <row r="93" spans="1:10">
      <c r="A93" s="2">
        <v>266</v>
      </c>
      <c r="B93" s="2" t="str">
        <f>"1201910100833454"</f>
        <v>1201910100833454</v>
      </c>
      <c r="C93" s="2" t="s">
        <v>379</v>
      </c>
      <c r="D93" s="2">
        <v>137</v>
      </c>
      <c r="E93" s="2" t="s">
        <v>380</v>
      </c>
      <c r="F93" s="2" t="s">
        <v>381</v>
      </c>
      <c r="G93" s="2" t="s">
        <v>48</v>
      </c>
      <c r="H93" s="2">
        <v>110006</v>
      </c>
      <c r="I93" s="2">
        <v>1</v>
      </c>
      <c r="J93" s="2">
        <v>1</v>
      </c>
    </row>
    <row r="94" spans="1:10">
      <c r="A94" s="2">
        <v>288</v>
      </c>
      <c r="B94" s="2" t="str">
        <f>"IN30055610251150"</f>
        <v>IN30055610251150</v>
      </c>
      <c r="C94" s="2" t="s">
        <v>382</v>
      </c>
      <c r="D94" s="2" t="s">
        <v>383</v>
      </c>
      <c r="E94" s="2" t="s">
        <v>384</v>
      </c>
      <c r="F94" s="2" t="s">
        <v>385</v>
      </c>
      <c r="G94" s="2"/>
      <c r="H94" s="2">
        <v>208027</v>
      </c>
      <c r="I94" s="2">
        <v>3</v>
      </c>
      <c r="J94" s="2">
        <v>3</v>
      </c>
    </row>
    <row r="95" spans="1:10">
      <c r="A95" s="2">
        <v>324</v>
      </c>
      <c r="B95" s="2" t="str">
        <f>"1202900000000720"</f>
        <v>1202900000000720</v>
      </c>
      <c r="C95" s="2" t="s">
        <v>386</v>
      </c>
      <c r="D95" s="2" t="s">
        <v>387</v>
      </c>
      <c r="E95" s="2" t="s">
        <v>388</v>
      </c>
      <c r="F95" s="2" t="s">
        <v>389</v>
      </c>
      <c r="G95" s="2" t="s">
        <v>19</v>
      </c>
      <c r="H95" s="2">
        <v>400001</v>
      </c>
      <c r="I95" s="2">
        <v>200</v>
      </c>
      <c r="J95" s="2">
        <v>200</v>
      </c>
    </row>
    <row r="96" spans="1:10">
      <c r="A96" s="2">
        <v>334</v>
      </c>
      <c r="B96" s="2" t="str">
        <f>"1302590000034707"</f>
        <v>1302590000034707</v>
      </c>
      <c r="C96" s="2" t="s">
        <v>390</v>
      </c>
      <c r="D96" s="2" t="s">
        <v>391</v>
      </c>
      <c r="E96" s="2" t="s">
        <v>392</v>
      </c>
      <c r="F96" s="2" t="s">
        <v>393</v>
      </c>
      <c r="G96" s="2" t="s">
        <v>19</v>
      </c>
      <c r="H96" s="2">
        <v>400092</v>
      </c>
      <c r="I96" s="2">
        <v>250</v>
      </c>
      <c r="J96" s="2">
        <v>250</v>
      </c>
    </row>
    <row r="97" spans="1:10">
      <c r="A97" s="2">
        <v>372</v>
      </c>
      <c r="B97" s="2" t="str">
        <f>"1208160032520301"</f>
        <v>1208160032520301</v>
      </c>
      <c r="C97" s="2" t="s">
        <v>394</v>
      </c>
      <c r="D97" s="2" t="s">
        <v>395</v>
      </c>
      <c r="E97" s="2" t="s">
        <v>396</v>
      </c>
      <c r="F97" s="2"/>
      <c r="G97" s="2" t="s">
        <v>250</v>
      </c>
      <c r="H97" s="2">
        <v>560066</v>
      </c>
      <c r="I97" s="2">
        <v>50</v>
      </c>
      <c r="J97" s="2">
        <v>50</v>
      </c>
    </row>
    <row r="98" spans="1:10">
      <c r="A98" s="2">
        <v>374</v>
      </c>
      <c r="B98" s="2" t="str">
        <f>"IN30021413171095"</f>
        <v>IN30021413171095</v>
      </c>
      <c r="C98" s="2" t="s">
        <v>398</v>
      </c>
      <c r="D98" s="2" t="s">
        <v>399</v>
      </c>
      <c r="E98" s="2" t="s">
        <v>400</v>
      </c>
      <c r="F98" s="2" t="s">
        <v>401</v>
      </c>
      <c r="G98" s="2"/>
      <c r="H98" s="2">
        <v>575002</v>
      </c>
      <c r="I98" s="2">
        <v>30</v>
      </c>
      <c r="J98" s="2">
        <v>30</v>
      </c>
    </row>
    <row r="99" spans="1:10">
      <c r="A99" s="2">
        <v>399</v>
      </c>
      <c r="B99" s="2" t="str">
        <f>"IN30133020844262"</f>
        <v>IN30133020844262</v>
      </c>
      <c r="C99" s="2" t="s">
        <v>403</v>
      </c>
      <c r="D99" s="2" t="s">
        <v>404</v>
      </c>
      <c r="E99" s="2" t="s">
        <v>405</v>
      </c>
      <c r="F99" s="2" t="s">
        <v>406</v>
      </c>
      <c r="G99" s="2"/>
      <c r="H99" s="2">
        <v>680613</v>
      </c>
      <c r="I99" s="2">
        <v>4</v>
      </c>
      <c r="J99" s="2">
        <v>4</v>
      </c>
    </row>
    <row r="100" spans="1:10">
      <c r="A100" s="2">
        <v>404</v>
      </c>
      <c r="B100" s="2" t="str">
        <f>"IN30444770066072"</f>
        <v>IN30444770066072</v>
      </c>
      <c r="C100" s="2" t="s">
        <v>407</v>
      </c>
      <c r="D100" s="2" t="s">
        <v>408</v>
      </c>
      <c r="E100" s="2" t="s">
        <v>409</v>
      </c>
      <c r="F100" s="2" t="s">
        <v>410</v>
      </c>
      <c r="G100" s="2"/>
      <c r="H100" s="2">
        <v>700048</v>
      </c>
      <c r="I100" s="2">
        <v>100</v>
      </c>
      <c r="J100" s="2">
        <v>100</v>
      </c>
    </row>
    <row r="101" spans="1:10">
      <c r="A101" s="2">
        <v>408</v>
      </c>
      <c r="B101" s="2" t="str">
        <f>"IN30039417458167"</f>
        <v>IN30039417458167</v>
      </c>
      <c r="C101" s="2" t="s">
        <v>411</v>
      </c>
      <c r="D101" s="2" t="s">
        <v>412</v>
      </c>
      <c r="E101" s="2" t="s">
        <v>413</v>
      </c>
      <c r="F101" s="2" t="s">
        <v>414</v>
      </c>
      <c r="G101" s="2"/>
      <c r="H101" s="2">
        <v>713301</v>
      </c>
      <c r="I101" s="2">
        <v>50</v>
      </c>
      <c r="J101" s="2">
        <v>50</v>
      </c>
    </row>
    <row r="102" spans="1:10">
      <c r="A102" s="2">
        <v>545</v>
      </c>
      <c r="B102" s="2" t="str">
        <f>"IN30011810300294"</f>
        <v>IN30011810300294</v>
      </c>
      <c r="C102" s="2" t="s">
        <v>415</v>
      </c>
      <c r="D102" s="2" t="s">
        <v>416</v>
      </c>
      <c r="E102" s="2"/>
      <c r="F102" s="2" t="s">
        <v>417</v>
      </c>
      <c r="G102" s="2"/>
      <c r="H102" s="2">
        <v>110014</v>
      </c>
      <c r="I102" s="2">
        <v>600</v>
      </c>
      <c r="J102" s="2">
        <v>600</v>
      </c>
    </row>
    <row r="103" spans="1:10">
      <c r="A103" s="2">
        <v>280</v>
      </c>
      <c r="B103" s="2" t="str">
        <f>"IN30114310418564"</f>
        <v>IN30114310418564</v>
      </c>
      <c r="C103" s="2" t="s">
        <v>419</v>
      </c>
      <c r="D103" s="2" t="s">
        <v>420</v>
      </c>
      <c r="E103" s="2" t="s">
        <v>421</v>
      </c>
      <c r="F103" s="2" t="s">
        <v>422</v>
      </c>
      <c r="G103" s="2"/>
      <c r="H103" s="2">
        <v>122001</v>
      </c>
      <c r="I103" s="2">
        <v>200</v>
      </c>
      <c r="J103" s="2">
        <v>200</v>
      </c>
    </row>
    <row r="104" spans="1:10">
      <c r="A104" s="2">
        <v>283</v>
      </c>
      <c r="B104" s="2" t="str">
        <f>"IN30226910387539"</f>
        <v>IN30226910387539</v>
      </c>
      <c r="C104" s="2" t="s">
        <v>423</v>
      </c>
      <c r="D104" s="2" t="s">
        <v>424</v>
      </c>
      <c r="E104" s="2"/>
      <c r="F104" s="2" t="s">
        <v>31</v>
      </c>
      <c r="G104" s="2"/>
      <c r="H104" s="2">
        <v>141001</v>
      </c>
      <c r="I104" s="2">
        <v>300</v>
      </c>
      <c r="J104" s="2">
        <v>300</v>
      </c>
    </row>
    <row r="105" spans="1:10">
      <c r="A105" s="2">
        <v>297</v>
      </c>
      <c r="B105" s="2" t="str">
        <f>"IN30001110438445"</f>
        <v>IN30001110438445</v>
      </c>
      <c r="C105" s="2" t="s">
        <v>425</v>
      </c>
      <c r="D105" s="2" t="s">
        <v>426</v>
      </c>
      <c r="E105" s="2" t="s">
        <v>427</v>
      </c>
      <c r="F105" s="2" t="s">
        <v>428</v>
      </c>
      <c r="G105" s="2"/>
      <c r="H105" s="2">
        <v>302017</v>
      </c>
      <c r="I105" s="2">
        <v>150</v>
      </c>
      <c r="J105" s="2">
        <v>150</v>
      </c>
    </row>
    <row r="106" spans="1:10">
      <c r="A106" s="2">
        <v>306</v>
      </c>
      <c r="B106" s="2" t="str">
        <f>"IN30305210518036"</f>
        <v>IN30305210518036</v>
      </c>
      <c r="C106" s="2" t="s">
        <v>430</v>
      </c>
      <c r="D106" s="2" t="s">
        <v>431</v>
      </c>
      <c r="E106" s="2" t="s">
        <v>432</v>
      </c>
      <c r="F106" s="2" t="s">
        <v>433</v>
      </c>
      <c r="G106" s="2"/>
      <c r="H106" s="2">
        <v>360001</v>
      </c>
      <c r="I106" s="2">
        <v>10</v>
      </c>
      <c r="J106" s="2">
        <v>10</v>
      </c>
    </row>
    <row r="107" spans="1:10">
      <c r="A107" s="2">
        <v>326</v>
      </c>
      <c r="B107" s="2" t="str">
        <f>"IN30009511079807"</f>
        <v>IN30009511079807</v>
      </c>
      <c r="C107" s="2" t="s">
        <v>434</v>
      </c>
      <c r="D107" s="2" t="s">
        <v>435</v>
      </c>
      <c r="E107" s="2" t="s">
        <v>436</v>
      </c>
      <c r="F107" s="2" t="s">
        <v>437</v>
      </c>
      <c r="G107" s="2"/>
      <c r="H107" s="2">
        <v>400016</v>
      </c>
      <c r="I107" s="2">
        <v>200</v>
      </c>
      <c r="J107" s="2">
        <v>200</v>
      </c>
    </row>
    <row r="108" spans="1:10">
      <c r="A108" s="2">
        <v>341</v>
      </c>
      <c r="B108" s="2" t="str">
        <f>"1202990001339995"</f>
        <v>1202990001339995</v>
      </c>
      <c r="C108" s="2" t="s">
        <v>439</v>
      </c>
      <c r="D108" s="2" t="s">
        <v>440</v>
      </c>
      <c r="E108" s="2" t="s">
        <v>441</v>
      </c>
      <c r="F108" s="2"/>
      <c r="G108" s="2" t="s">
        <v>442</v>
      </c>
      <c r="H108" s="2">
        <v>410401</v>
      </c>
      <c r="I108" s="2">
        <v>10</v>
      </c>
      <c r="J108" s="2">
        <v>10</v>
      </c>
    </row>
    <row r="109" spans="1:10">
      <c r="A109" s="2">
        <v>345</v>
      </c>
      <c r="B109" s="2" t="str">
        <f>"IN30051310718616"</f>
        <v>IN30051310718616</v>
      </c>
      <c r="C109" s="2" t="s">
        <v>443</v>
      </c>
      <c r="D109" s="2" t="s">
        <v>444</v>
      </c>
      <c r="E109" s="2" t="s">
        <v>445</v>
      </c>
      <c r="F109" s="2" t="s">
        <v>446</v>
      </c>
      <c r="G109" s="2"/>
      <c r="H109" s="2">
        <v>411048</v>
      </c>
      <c r="I109" s="2">
        <v>100</v>
      </c>
      <c r="J109" s="2">
        <v>100</v>
      </c>
    </row>
    <row r="110" spans="1:10">
      <c r="A110" s="2">
        <v>349</v>
      </c>
      <c r="B110" s="2" t="str">
        <f>"IN30051310907828"</f>
        <v>IN30051310907828</v>
      </c>
      <c r="C110" s="2" t="s">
        <v>448</v>
      </c>
      <c r="D110" s="2" t="s">
        <v>449</v>
      </c>
      <c r="E110" s="2" t="s">
        <v>450</v>
      </c>
      <c r="F110" s="2" t="s">
        <v>451</v>
      </c>
      <c r="G110" s="2"/>
      <c r="H110" s="2">
        <v>444001</v>
      </c>
      <c r="I110" s="2">
        <v>15</v>
      </c>
      <c r="J110" s="2">
        <v>15</v>
      </c>
    </row>
    <row r="111" spans="1:10">
      <c r="A111" s="2">
        <v>388</v>
      </c>
      <c r="B111" s="2" t="str">
        <f>"IN30131320742476"</f>
        <v>IN30131320742476</v>
      </c>
      <c r="C111" s="2" t="s">
        <v>452</v>
      </c>
      <c r="D111" s="2" t="s">
        <v>453</v>
      </c>
      <c r="E111" s="2" t="s">
        <v>454</v>
      </c>
      <c r="F111" s="2" t="s">
        <v>455</v>
      </c>
      <c r="G111" s="2"/>
      <c r="H111" s="2">
        <v>600053</v>
      </c>
      <c r="I111" s="2">
        <v>10</v>
      </c>
      <c r="J111" s="2">
        <v>10</v>
      </c>
    </row>
    <row r="112" spans="1:10">
      <c r="A112" s="2">
        <v>562</v>
      </c>
      <c r="B112" s="2" t="str">
        <f>"IN30143610254487"</f>
        <v>IN30143610254487</v>
      </c>
      <c r="C112" s="2" t="s">
        <v>456</v>
      </c>
      <c r="D112" s="2" t="s">
        <v>457</v>
      </c>
      <c r="E112" s="2" t="s">
        <v>458</v>
      </c>
      <c r="F112" s="2" t="s">
        <v>92</v>
      </c>
      <c r="G112" s="2"/>
      <c r="H112" s="2">
        <v>110027</v>
      </c>
      <c r="I112" s="2">
        <v>150</v>
      </c>
      <c r="J112" s="2">
        <v>150</v>
      </c>
    </row>
    <row r="113" spans="1:10">
      <c r="A113" s="2">
        <v>633</v>
      </c>
      <c r="B113" s="2" t="str">
        <f>"IN30045010681536"</f>
        <v>IN30045010681536</v>
      </c>
      <c r="C113" s="2" t="s">
        <v>459</v>
      </c>
      <c r="D113" s="2" t="s">
        <v>460</v>
      </c>
      <c r="E113" s="2" t="s">
        <v>461</v>
      </c>
      <c r="F113" s="2" t="s">
        <v>462</v>
      </c>
      <c r="G113" s="2"/>
      <c r="H113" s="2">
        <v>122002</v>
      </c>
      <c r="I113" s="2">
        <v>50</v>
      </c>
      <c r="J113" s="2">
        <v>50</v>
      </c>
    </row>
    <row r="114" spans="1:10">
      <c r="A114" s="2">
        <v>1355</v>
      </c>
      <c r="B114" s="2" t="str">
        <f>"IN30154955602526"</f>
        <v>IN30154955602526</v>
      </c>
      <c r="C114" s="2" t="s">
        <v>463</v>
      </c>
      <c r="D114" s="2" t="s">
        <v>464</v>
      </c>
      <c r="E114" s="2"/>
      <c r="F114" s="2" t="s">
        <v>465</v>
      </c>
      <c r="G114" s="2"/>
      <c r="H114" s="2"/>
      <c r="I114" s="2">
        <v>250</v>
      </c>
      <c r="J114" s="2">
        <v>198</v>
      </c>
    </row>
    <row r="115" spans="1:10">
      <c r="A115" s="2">
        <v>2483</v>
      </c>
      <c r="B115" s="2" t="str">
        <f>"IN30051313318898"</f>
        <v>IN30051313318898</v>
      </c>
      <c r="C115" s="2" t="s">
        <v>466</v>
      </c>
      <c r="D115" s="2" t="s">
        <v>467</v>
      </c>
      <c r="E115" s="2" t="s">
        <v>468</v>
      </c>
      <c r="F115" s="2" t="s">
        <v>96</v>
      </c>
      <c r="G115" s="2"/>
      <c r="H115" s="2">
        <v>122002</v>
      </c>
      <c r="I115" s="2">
        <v>2</v>
      </c>
      <c r="J115" s="2">
        <v>2</v>
      </c>
    </row>
    <row r="116" spans="1:10">
      <c r="A116" s="2">
        <v>4992</v>
      </c>
      <c r="B116" s="2" t="str">
        <f>"IN30021411640669"</f>
        <v>IN30021411640669</v>
      </c>
      <c r="C116" s="2" t="s">
        <v>469</v>
      </c>
      <c r="D116" s="2" t="s">
        <v>470</v>
      </c>
      <c r="E116" s="2" t="s">
        <v>471</v>
      </c>
      <c r="F116" s="2" t="s">
        <v>472</v>
      </c>
      <c r="G116" s="2"/>
      <c r="H116" s="2">
        <v>380007</v>
      </c>
      <c r="I116" s="2">
        <v>100</v>
      </c>
      <c r="J116" s="2">
        <v>100</v>
      </c>
    </row>
    <row r="117" spans="1:10">
      <c r="A117" s="2">
        <v>6085</v>
      </c>
      <c r="B117" s="2" t="str">
        <f>"IN30039480125871"</f>
        <v>IN30039480125871</v>
      </c>
      <c r="C117" s="2" t="s">
        <v>473</v>
      </c>
      <c r="D117" s="2" t="s">
        <v>474</v>
      </c>
      <c r="E117" s="2" t="s">
        <v>475</v>
      </c>
      <c r="F117" s="2" t="s">
        <v>476</v>
      </c>
      <c r="G117" s="2"/>
      <c r="H117" s="2">
        <v>395006</v>
      </c>
      <c r="I117" s="2">
        <v>50</v>
      </c>
      <c r="J117" s="2">
        <v>50</v>
      </c>
    </row>
    <row r="118" spans="1:10">
      <c r="A118" s="2">
        <v>6961</v>
      </c>
      <c r="B118" s="2" t="str">
        <f>"1203230000686803"</f>
        <v>1203230000686803</v>
      </c>
      <c r="C118" s="2" t="s">
        <v>478</v>
      </c>
      <c r="D118" s="2" t="s">
        <v>479</v>
      </c>
      <c r="E118" s="2" t="s">
        <v>480</v>
      </c>
      <c r="F118" s="2" t="s">
        <v>481</v>
      </c>
      <c r="G118" s="2" t="s">
        <v>438</v>
      </c>
      <c r="H118" s="2">
        <v>400059</v>
      </c>
      <c r="I118" s="2">
        <v>35</v>
      </c>
      <c r="J118" s="2">
        <v>35</v>
      </c>
    </row>
    <row r="119" spans="1:10">
      <c r="A119" s="2">
        <v>7533</v>
      </c>
      <c r="B119" s="2" t="str">
        <f>"IN30021418434530"</f>
        <v>IN30021418434530</v>
      </c>
      <c r="C119" s="2" t="s">
        <v>482</v>
      </c>
      <c r="D119" s="2" t="s">
        <v>483</v>
      </c>
      <c r="E119" s="2" t="s">
        <v>484</v>
      </c>
      <c r="F119" s="2" t="s">
        <v>485</v>
      </c>
      <c r="G119" s="2"/>
      <c r="H119" s="2">
        <v>400093</v>
      </c>
      <c r="I119" s="2">
        <v>20</v>
      </c>
      <c r="J119" s="2">
        <v>20</v>
      </c>
    </row>
    <row r="120" spans="1:10">
      <c r="A120" s="2">
        <v>8197</v>
      </c>
      <c r="B120" s="2" t="str">
        <f>"IN30039415829866"</f>
        <v>IN30039415829866</v>
      </c>
      <c r="C120" s="2" t="s">
        <v>486</v>
      </c>
      <c r="D120" s="2" t="s">
        <v>487</v>
      </c>
      <c r="E120" s="2" t="s">
        <v>488</v>
      </c>
      <c r="F120" s="2" t="s">
        <v>489</v>
      </c>
      <c r="G120" s="2"/>
      <c r="H120" s="2">
        <v>411016</v>
      </c>
      <c r="I120" s="2">
        <v>500</v>
      </c>
      <c r="J120" s="2">
        <v>500</v>
      </c>
    </row>
    <row r="121" spans="1:10">
      <c r="A121" s="2">
        <v>69</v>
      </c>
      <c r="B121" s="2" t="str">
        <f>"0009815"</f>
        <v>0009815</v>
      </c>
      <c r="C121" s="2" t="s">
        <v>263</v>
      </c>
      <c r="D121" s="2" t="s">
        <v>490</v>
      </c>
      <c r="E121" s="2" t="s">
        <v>265</v>
      </c>
      <c r="F121" s="2" t="s">
        <v>266</v>
      </c>
      <c r="G121" s="2" t="s">
        <v>262</v>
      </c>
      <c r="H121" s="2">
        <v>110085</v>
      </c>
      <c r="I121" s="2">
        <v>600</v>
      </c>
      <c r="J121" s="2">
        <v>600</v>
      </c>
    </row>
    <row r="122" spans="1:10">
      <c r="A122" s="2">
        <v>78</v>
      </c>
      <c r="B122" s="2" t="str">
        <f>"0002177"</f>
        <v>0002177</v>
      </c>
      <c r="C122" s="2" t="s">
        <v>492</v>
      </c>
      <c r="D122" s="2" t="s">
        <v>493</v>
      </c>
      <c r="E122" s="2" t="s">
        <v>494</v>
      </c>
      <c r="F122" s="2"/>
      <c r="G122" s="2" t="s">
        <v>491</v>
      </c>
      <c r="H122" s="2">
        <v>140101</v>
      </c>
      <c r="I122" s="2">
        <v>600</v>
      </c>
      <c r="J122" s="2">
        <v>600</v>
      </c>
    </row>
    <row r="123" spans="1:10">
      <c r="A123" s="2">
        <v>80</v>
      </c>
      <c r="B123" s="2" t="str">
        <f>"0011199"</f>
        <v>0011199</v>
      </c>
      <c r="C123" s="2" t="s">
        <v>495</v>
      </c>
      <c r="D123" s="2" t="s">
        <v>496</v>
      </c>
      <c r="E123" s="2" t="s">
        <v>497</v>
      </c>
      <c r="F123" s="2" t="s">
        <v>31</v>
      </c>
      <c r="G123" s="2" t="s">
        <v>31</v>
      </c>
      <c r="H123" s="2">
        <v>141001</v>
      </c>
      <c r="I123" s="2">
        <v>2500</v>
      </c>
      <c r="J123" s="2">
        <v>2500</v>
      </c>
    </row>
    <row r="124" spans="1:10">
      <c r="A124" s="2">
        <v>97</v>
      </c>
      <c r="B124" s="2" t="str">
        <f>"0010508"</f>
        <v>0010508</v>
      </c>
      <c r="C124" s="2" t="s">
        <v>498</v>
      </c>
      <c r="D124" s="2" t="s">
        <v>499</v>
      </c>
      <c r="E124" s="2" t="s">
        <v>500</v>
      </c>
      <c r="F124" s="2" t="s">
        <v>501</v>
      </c>
      <c r="G124" s="2" t="s">
        <v>170</v>
      </c>
      <c r="H124" s="2">
        <v>144001</v>
      </c>
      <c r="I124" s="2">
        <v>100</v>
      </c>
      <c r="J124" s="2">
        <v>100</v>
      </c>
    </row>
    <row r="125" spans="1:10">
      <c r="A125" s="2">
        <v>102</v>
      </c>
      <c r="B125" s="2" t="str">
        <f>"0002274"</f>
        <v>0002274</v>
      </c>
      <c r="C125" s="2" t="s">
        <v>503</v>
      </c>
      <c r="D125" s="2" t="s">
        <v>504</v>
      </c>
      <c r="E125" s="2" t="s">
        <v>505</v>
      </c>
      <c r="F125" s="2" t="s">
        <v>506</v>
      </c>
      <c r="G125" s="2" t="s">
        <v>502</v>
      </c>
      <c r="H125" s="2">
        <v>160047</v>
      </c>
      <c r="I125" s="2">
        <v>600</v>
      </c>
      <c r="J125" s="2">
        <v>600</v>
      </c>
    </row>
    <row r="126" spans="1:10">
      <c r="A126" s="2">
        <v>107</v>
      </c>
      <c r="B126" s="2" t="str">
        <f>"0005969"</f>
        <v>0005969</v>
      </c>
      <c r="C126" s="2" t="s">
        <v>508</v>
      </c>
      <c r="D126" s="2" t="s">
        <v>509</v>
      </c>
      <c r="E126" s="2" t="s">
        <v>510</v>
      </c>
      <c r="F126" s="2" t="s">
        <v>511</v>
      </c>
      <c r="G126" s="2" t="s">
        <v>507</v>
      </c>
      <c r="H126" s="2">
        <v>221001</v>
      </c>
      <c r="I126" s="2">
        <v>600</v>
      </c>
      <c r="J126" s="2">
        <v>600</v>
      </c>
    </row>
    <row r="127" spans="1:10">
      <c r="A127" s="2">
        <v>109</v>
      </c>
      <c r="B127" s="2" t="str">
        <f>"0001702"</f>
        <v>0001702</v>
      </c>
      <c r="C127" s="2" t="s">
        <v>512</v>
      </c>
      <c r="D127" s="2" t="s">
        <v>513</v>
      </c>
      <c r="E127" s="2" t="s">
        <v>514</v>
      </c>
      <c r="F127" s="2"/>
      <c r="G127" s="2" t="s">
        <v>53</v>
      </c>
      <c r="H127" s="2">
        <v>226024</v>
      </c>
      <c r="I127" s="2">
        <v>600</v>
      </c>
      <c r="J127" s="2">
        <v>600</v>
      </c>
    </row>
    <row r="128" spans="1:10">
      <c r="A128" s="2">
        <v>118</v>
      </c>
      <c r="B128" s="2" t="str">
        <f>"0007354"</f>
        <v>0007354</v>
      </c>
      <c r="C128" s="2" t="s">
        <v>515</v>
      </c>
      <c r="D128" s="2" t="s">
        <v>516</v>
      </c>
      <c r="E128" s="2" t="s">
        <v>181</v>
      </c>
      <c r="F128" s="2"/>
      <c r="G128" s="2" t="s">
        <v>181</v>
      </c>
      <c r="H128" s="2">
        <v>302004</v>
      </c>
      <c r="I128" s="2">
        <v>1200</v>
      </c>
      <c r="J128" s="2">
        <v>1200</v>
      </c>
    </row>
    <row r="129" spans="1:10">
      <c r="A129" s="2">
        <v>120</v>
      </c>
      <c r="B129" s="2" t="str">
        <f>"0005498"</f>
        <v>0005498</v>
      </c>
      <c r="C129" s="2" t="s">
        <v>517</v>
      </c>
      <c r="D129" s="2" t="s">
        <v>518</v>
      </c>
      <c r="E129" s="2" t="s">
        <v>519</v>
      </c>
      <c r="F129" s="2" t="s">
        <v>181</v>
      </c>
      <c r="G129" s="2" t="s">
        <v>181</v>
      </c>
      <c r="H129" s="2">
        <v>302004</v>
      </c>
      <c r="I129" s="2">
        <v>100</v>
      </c>
      <c r="J129" s="2">
        <v>100</v>
      </c>
    </row>
    <row r="130" spans="1:10">
      <c r="A130" s="2">
        <v>144</v>
      </c>
      <c r="B130" s="2" t="str">
        <f>"0012761"</f>
        <v>0012761</v>
      </c>
      <c r="C130" s="2" t="s">
        <v>520</v>
      </c>
      <c r="D130" s="2" t="s">
        <v>521</v>
      </c>
      <c r="E130" s="2" t="s">
        <v>522</v>
      </c>
      <c r="F130" s="2" t="s">
        <v>523</v>
      </c>
      <c r="G130" s="2" t="s">
        <v>477</v>
      </c>
      <c r="H130" s="2">
        <v>395001</v>
      </c>
      <c r="I130" s="2">
        <v>100</v>
      </c>
      <c r="J130" s="2">
        <v>100</v>
      </c>
    </row>
    <row r="131" spans="1:10">
      <c r="A131" s="2">
        <v>151</v>
      </c>
      <c r="B131" s="2" t="str">
        <f>"0015204"</f>
        <v>0015204</v>
      </c>
      <c r="C131" s="2" t="s">
        <v>524</v>
      </c>
      <c r="D131" s="2" t="s">
        <v>525</v>
      </c>
      <c r="E131" s="2" t="s">
        <v>526</v>
      </c>
      <c r="F131" s="2" t="s">
        <v>19</v>
      </c>
      <c r="G131" s="2" t="s">
        <v>19</v>
      </c>
      <c r="H131" s="2">
        <v>400006</v>
      </c>
      <c r="I131" s="2">
        <v>250</v>
      </c>
      <c r="J131" s="2">
        <v>250</v>
      </c>
    </row>
    <row r="132" spans="1:10">
      <c r="A132" s="2">
        <v>156</v>
      </c>
      <c r="B132" s="2" t="str">
        <f>"0012157"</f>
        <v>0012157</v>
      </c>
      <c r="C132" s="2" t="s">
        <v>527</v>
      </c>
      <c r="D132" s="2" t="s">
        <v>528</v>
      </c>
      <c r="E132" s="2" t="s">
        <v>529</v>
      </c>
      <c r="F132" s="2" t="s">
        <v>530</v>
      </c>
      <c r="G132" s="2" t="s">
        <v>19</v>
      </c>
      <c r="H132" s="2">
        <v>400016</v>
      </c>
      <c r="I132" s="2">
        <v>600</v>
      </c>
      <c r="J132" s="2">
        <v>600</v>
      </c>
    </row>
    <row r="133" spans="1:10">
      <c r="A133" s="2">
        <v>412</v>
      </c>
      <c r="B133" s="2" t="str">
        <f>"IN30009511053903"</f>
        <v>IN30009511053903</v>
      </c>
      <c r="C133" s="2" t="s">
        <v>531</v>
      </c>
      <c r="D133" s="2" t="s">
        <v>532</v>
      </c>
      <c r="E133" s="2" t="s">
        <v>533</v>
      </c>
      <c r="F133" s="2" t="s">
        <v>534</v>
      </c>
      <c r="G133" s="2"/>
      <c r="H133" s="2">
        <v>400049</v>
      </c>
      <c r="I133" s="2">
        <v>600</v>
      </c>
      <c r="J133" s="2">
        <v>475</v>
      </c>
    </row>
    <row r="134" spans="1:10">
      <c r="A134" s="2">
        <v>664</v>
      </c>
      <c r="B134" s="2" t="str">
        <f>"1201910101803908"</f>
        <v>1201910101803908</v>
      </c>
      <c r="C134" s="2" t="s">
        <v>535</v>
      </c>
      <c r="D134" s="2" t="s">
        <v>536</v>
      </c>
      <c r="E134" s="2"/>
      <c r="F134" s="2"/>
      <c r="G134" s="2" t="s">
        <v>537</v>
      </c>
      <c r="H134" s="2">
        <v>152001</v>
      </c>
      <c r="I134" s="2">
        <v>5</v>
      </c>
      <c r="J134" s="2">
        <v>5</v>
      </c>
    </row>
    <row r="135" spans="1:10">
      <c r="A135" s="2">
        <v>1038</v>
      </c>
      <c r="B135" s="2" t="str">
        <f>"IN30048410607374"</f>
        <v>IN30048410607374</v>
      </c>
      <c r="C135" s="2" t="s">
        <v>538</v>
      </c>
      <c r="D135" s="2" t="s">
        <v>539</v>
      </c>
      <c r="E135" s="2" t="s">
        <v>540</v>
      </c>
      <c r="F135" s="2" t="s">
        <v>541</v>
      </c>
      <c r="G135" s="2"/>
      <c r="H135" s="2">
        <v>400077</v>
      </c>
      <c r="I135" s="2">
        <v>100</v>
      </c>
      <c r="J135" s="2">
        <v>100</v>
      </c>
    </row>
    <row r="136" spans="1:10">
      <c r="A136" s="2">
        <v>1572</v>
      </c>
      <c r="B136" s="2" t="str">
        <f>"IN30088814498386"</f>
        <v>IN30088814498386</v>
      </c>
      <c r="C136" s="2" t="s">
        <v>542</v>
      </c>
      <c r="D136" s="2" t="s">
        <v>543</v>
      </c>
      <c r="E136" s="2" t="s">
        <v>544</v>
      </c>
      <c r="F136" s="2" t="s">
        <v>545</v>
      </c>
      <c r="G136" s="2"/>
      <c r="H136" s="2">
        <v>110016</v>
      </c>
      <c r="I136" s="2">
        <v>31</v>
      </c>
      <c r="J136" s="2">
        <v>31</v>
      </c>
    </row>
    <row r="137" spans="1:10">
      <c r="A137" s="2">
        <v>1754</v>
      </c>
      <c r="B137" s="2" t="str">
        <f>"1204190000129504"</f>
        <v>1204190000129504</v>
      </c>
      <c r="C137" s="2" t="s">
        <v>546</v>
      </c>
      <c r="D137" s="2" t="s">
        <v>547</v>
      </c>
      <c r="E137" s="2" t="s">
        <v>548</v>
      </c>
      <c r="F137" s="2" t="s">
        <v>549</v>
      </c>
      <c r="G137" s="2" t="s">
        <v>48</v>
      </c>
      <c r="H137" s="2">
        <v>110032</v>
      </c>
      <c r="I137" s="2">
        <v>25</v>
      </c>
      <c r="J137" s="2">
        <v>25</v>
      </c>
    </row>
    <row r="138" spans="1:10">
      <c r="A138" s="2">
        <v>2306</v>
      </c>
      <c r="B138" s="2" t="str">
        <f>"IN30267930749973"</f>
        <v>IN30267930749973</v>
      </c>
      <c r="C138" s="2" t="s">
        <v>550</v>
      </c>
      <c r="D138" s="2" t="s">
        <v>551</v>
      </c>
      <c r="E138" s="2" t="s">
        <v>552</v>
      </c>
      <c r="F138" s="2" t="s">
        <v>553</v>
      </c>
      <c r="G138" s="2"/>
      <c r="H138" s="2">
        <v>110092</v>
      </c>
      <c r="I138" s="2">
        <v>200</v>
      </c>
      <c r="J138" s="2">
        <v>200</v>
      </c>
    </row>
    <row r="139" spans="1:10">
      <c r="A139" s="2">
        <v>2381</v>
      </c>
      <c r="B139" s="2" t="str">
        <f>"1208250008769599"</f>
        <v>1208250008769599</v>
      </c>
      <c r="C139" s="2" t="s">
        <v>555</v>
      </c>
      <c r="D139" s="2" t="s">
        <v>556</v>
      </c>
      <c r="E139" s="2" t="s">
        <v>557</v>
      </c>
      <c r="F139" s="2" t="s">
        <v>558</v>
      </c>
      <c r="G139" s="2" t="s">
        <v>554</v>
      </c>
      <c r="H139" s="2">
        <v>121002</v>
      </c>
      <c r="I139" s="2">
        <v>1</v>
      </c>
      <c r="J139" s="2">
        <v>1</v>
      </c>
    </row>
    <row r="140" spans="1:10" ht="27.6">
      <c r="A140" s="2">
        <v>8459</v>
      </c>
      <c r="B140" s="2" t="str">
        <f>"1208180073795896"</f>
        <v>1208180073795896</v>
      </c>
      <c r="C140" s="2" t="s">
        <v>559</v>
      </c>
      <c r="D140" s="2" t="s">
        <v>560</v>
      </c>
      <c r="E140" s="2" t="s">
        <v>561</v>
      </c>
      <c r="F140" s="2"/>
      <c r="G140" s="2" t="s">
        <v>242</v>
      </c>
      <c r="H140" s="2">
        <v>411057</v>
      </c>
      <c r="I140" s="2">
        <v>5</v>
      </c>
      <c r="J140" s="2">
        <v>5</v>
      </c>
    </row>
    <row r="141" spans="1:10">
      <c r="A141" s="2">
        <v>8901</v>
      </c>
      <c r="B141" s="2" t="str">
        <f>"IN30051313376286"</f>
        <v>IN30051313376286</v>
      </c>
      <c r="C141" s="2" t="s">
        <v>562</v>
      </c>
      <c r="D141" s="2" t="s">
        <v>563</v>
      </c>
      <c r="E141" s="2" t="s">
        <v>564</v>
      </c>
      <c r="F141" s="2" t="s">
        <v>565</v>
      </c>
      <c r="G141" s="2"/>
      <c r="H141" s="2">
        <v>423203</v>
      </c>
      <c r="I141" s="2">
        <v>7</v>
      </c>
      <c r="J141" s="2">
        <v>7</v>
      </c>
    </row>
    <row r="142" spans="1:10">
      <c r="A142" s="2">
        <v>58</v>
      </c>
      <c r="B142" s="2" t="str">
        <f>"0015079"</f>
        <v>0015079</v>
      </c>
      <c r="C142" s="2" t="s">
        <v>566</v>
      </c>
      <c r="D142" s="2" t="s">
        <v>567</v>
      </c>
      <c r="E142" s="2" t="s">
        <v>458</v>
      </c>
      <c r="F142" s="2" t="s">
        <v>92</v>
      </c>
      <c r="G142" s="2" t="s">
        <v>92</v>
      </c>
      <c r="H142" s="2">
        <v>110027</v>
      </c>
      <c r="I142" s="2">
        <v>5</v>
      </c>
      <c r="J142" s="2">
        <v>5</v>
      </c>
    </row>
    <row r="143" spans="1:10">
      <c r="A143" s="2">
        <v>62</v>
      </c>
      <c r="B143" s="2" t="str">
        <f>"0007482"</f>
        <v>0007482</v>
      </c>
      <c r="C143" s="2" t="s">
        <v>568</v>
      </c>
      <c r="D143" s="2" t="s">
        <v>569</v>
      </c>
      <c r="E143" s="2" t="s">
        <v>48</v>
      </c>
      <c r="F143" s="2"/>
      <c r="G143" s="2" t="s">
        <v>48</v>
      </c>
      <c r="H143" s="2">
        <v>110034</v>
      </c>
      <c r="I143" s="2">
        <v>1200</v>
      </c>
      <c r="J143" s="2">
        <v>1200</v>
      </c>
    </row>
    <row r="144" spans="1:10">
      <c r="A144" s="2">
        <v>87</v>
      </c>
      <c r="B144" s="2" t="str">
        <f>"0002807"</f>
        <v>0002807</v>
      </c>
      <c r="C144" s="2" t="s">
        <v>570</v>
      </c>
      <c r="D144" s="2" t="s">
        <v>571</v>
      </c>
      <c r="E144" s="2" t="s">
        <v>31</v>
      </c>
      <c r="F144" s="2"/>
      <c r="G144" s="2" t="s">
        <v>31</v>
      </c>
      <c r="H144" s="2">
        <v>141001</v>
      </c>
      <c r="I144" s="2">
        <v>1200</v>
      </c>
      <c r="J144" s="2">
        <v>1200</v>
      </c>
    </row>
    <row r="145" spans="1:10">
      <c r="A145" s="2">
        <v>104</v>
      </c>
      <c r="B145" s="2" t="str">
        <f>"0005726"</f>
        <v>0005726</v>
      </c>
      <c r="C145" s="2" t="s">
        <v>572</v>
      </c>
      <c r="D145" s="2" t="s">
        <v>573</v>
      </c>
      <c r="E145" s="2" t="s">
        <v>574</v>
      </c>
      <c r="F145" s="2"/>
      <c r="G145" s="2" t="s">
        <v>385</v>
      </c>
      <c r="H145" s="2">
        <v>208001</v>
      </c>
      <c r="I145" s="2">
        <v>100</v>
      </c>
      <c r="J145" s="2">
        <v>100</v>
      </c>
    </row>
    <row r="146" spans="1:10">
      <c r="A146" s="2">
        <v>125</v>
      </c>
      <c r="B146" s="2" t="str">
        <f>"0013130"</f>
        <v>0013130</v>
      </c>
      <c r="C146" s="2" t="s">
        <v>576</v>
      </c>
      <c r="D146" s="2" t="s">
        <v>577</v>
      </c>
      <c r="E146" s="2" t="s">
        <v>578</v>
      </c>
      <c r="F146" s="2" t="s">
        <v>579</v>
      </c>
      <c r="G146" s="2" t="s">
        <v>575</v>
      </c>
      <c r="H146" s="2">
        <v>335804</v>
      </c>
      <c r="I146" s="2">
        <v>100</v>
      </c>
      <c r="J146" s="2">
        <v>100</v>
      </c>
    </row>
    <row r="147" spans="1:10">
      <c r="A147" s="2">
        <v>126</v>
      </c>
      <c r="B147" s="2" t="str">
        <f>"0003425"</f>
        <v>0003425</v>
      </c>
      <c r="C147" s="2" t="s">
        <v>581</v>
      </c>
      <c r="D147" s="2" t="s">
        <v>582</v>
      </c>
      <c r="E147" s="2" t="s">
        <v>583</v>
      </c>
      <c r="F147" s="2" t="s">
        <v>584</v>
      </c>
      <c r="G147" s="2" t="s">
        <v>580</v>
      </c>
      <c r="H147" s="2">
        <v>364001</v>
      </c>
      <c r="I147" s="2">
        <v>600</v>
      </c>
      <c r="J147" s="2">
        <v>600</v>
      </c>
    </row>
    <row r="148" spans="1:10">
      <c r="A148" s="2">
        <v>132</v>
      </c>
      <c r="B148" s="2" t="str">
        <f>"0014036"</f>
        <v>0014036</v>
      </c>
      <c r="C148" s="2" t="s">
        <v>585</v>
      </c>
      <c r="D148" s="2" t="s">
        <v>586</v>
      </c>
      <c r="E148" s="2" t="s">
        <v>587</v>
      </c>
      <c r="F148" s="2" t="s">
        <v>588</v>
      </c>
      <c r="G148" s="2" t="s">
        <v>104</v>
      </c>
      <c r="H148" s="2">
        <v>380004</v>
      </c>
      <c r="I148" s="2">
        <v>250</v>
      </c>
      <c r="J148" s="2">
        <v>250</v>
      </c>
    </row>
    <row r="149" spans="1:10">
      <c r="A149" s="2">
        <v>134</v>
      </c>
      <c r="B149" s="2" t="str">
        <f>"0004552"</f>
        <v>0004552</v>
      </c>
      <c r="C149" s="2" t="s">
        <v>589</v>
      </c>
      <c r="D149" s="2" t="s">
        <v>590</v>
      </c>
      <c r="E149" s="2" t="s">
        <v>104</v>
      </c>
      <c r="F149" s="2"/>
      <c r="G149" s="2" t="s">
        <v>104</v>
      </c>
      <c r="H149" s="2">
        <v>380004</v>
      </c>
      <c r="I149" s="2">
        <v>500</v>
      </c>
      <c r="J149" s="2">
        <v>500</v>
      </c>
    </row>
    <row r="150" spans="1:10">
      <c r="A150" s="2">
        <v>142</v>
      </c>
      <c r="B150" s="2" t="str">
        <f>"0007885"</f>
        <v>0007885</v>
      </c>
      <c r="C150" s="2" t="s">
        <v>592</v>
      </c>
      <c r="D150" s="2" t="s">
        <v>593</v>
      </c>
      <c r="E150" s="2" t="s">
        <v>594</v>
      </c>
      <c r="F150" s="2"/>
      <c r="G150" s="2" t="s">
        <v>591</v>
      </c>
      <c r="H150" s="2">
        <v>388620</v>
      </c>
      <c r="I150" s="2">
        <v>100</v>
      </c>
      <c r="J150" s="2">
        <v>100</v>
      </c>
    </row>
    <row r="151" spans="1:10">
      <c r="A151" s="2">
        <v>161</v>
      </c>
      <c r="B151" s="2" t="str">
        <f>"0003687"</f>
        <v>0003687</v>
      </c>
      <c r="C151" s="2" t="s">
        <v>595</v>
      </c>
      <c r="D151" s="2" t="s">
        <v>596</v>
      </c>
      <c r="E151" s="2" t="s">
        <v>597</v>
      </c>
      <c r="F151" s="2"/>
      <c r="G151" s="2" t="s">
        <v>19</v>
      </c>
      <c r="H151" s="2">
        <v>400031</v>
      </c>
      <c r="I151" s="2">
        <v>600</v>
      </c>
      <c r="J151" s="2">
        <v>600</v>
      </c>
    </row>
    <row r="152" spans="1:10">
      <c r="A152" s="2">
        <v>169</v>
      </c>
      <c r="B152" s="2" t="str">
        <f>"0010388"</f>
        <v>0010388</v>
      </c>
      <c r="C152" s="2" t="s">
        <v>598</v>
      </c>
      <c r="D152" s="2" t="s">
        <v>599</v>
      </c>
      <c r="E152" s="2" t="s">
        <v>600</v>
      </c>
      <c r="F152" s="2" t="s">
        <v>601</v>
      </c>
      <c r="G152" s="2" t="s">
        <v>19</v>
      </c>
      <c r="H152" s="2">
        <v>400054</v>
      </c>
      <c r="I152" s="2">
        <v>200</v>
      </c>
      <c r="J152" s="2">
        <v>200</v>
      </c>
    </row>
    <row r="153" spans="1:10">
      <c r="A153" s="2">
        <v>182</v>
      </c>
      <c r="B153" s="2" t="str">
        <f>"0011170"</f>
        <v>0011170</v>
      </c>
      <c r="C153" s="2" t="s">
        <v>602</v>
      </c>
      <c r="D153" s="2" t="s">
        <v>603</v>
      </c>
      <c r="E153" s="2" t="s">
        <v>604</v>
      </c>
      <c r="F153" s="2" t="s">
        <v>605</v>
      </c>
      <c r="G153" s="2" t="s">
        <v>19</v>
      </c>
      <c r="H153" s="2">
        <v>400081</v>
      </c>
      <c r="I153" s="2">
        <v>600</v>
      </c>
      <c r="J153" s="2">
        <v>600</v>
      </c>
    </row>
    <row r="154" spans="1:10">
      <c r="A154" s="2">
        <v>3996</v>
      </c>
      <c r="B154" s="2" t="str">
        <f>"IN30021439051361"</f>
        <v>IN30021439051361</v>
      </c>
      <c r="C154" s="2" t="s">
        <v>606</v>
      </c>
      <c r="D154" s="2" t="s">
        <v>607</v>
      </c>
      <c r="E154" s="2" t="s">
        <v>608</v>
      </c>
      <c r="F154" s="2" t="s">
        <v>609</v>
      </c>
      <c r="G154" s="2"/>
      <c r="H154" s="2">
        <v>302004</v>
      </c>
      <c r="I154" s="2">
        <v>600</v>
      </c>
      <c r="J154" s="2">
        <v>600</v>
      </c>
    </row>
    <row r="155" spans="1:10">
      <c r="A155" s="2">
        <v>4146</v>
      </c>
      <c r="B155" s="2" t="str">
        <f>"IN30302871095775"</f>
        <v>IN30302871095775</v>
      </c>
      <c r="C155" s="2" t="s">
        <v>610</v>
      </c>
      <c r="D155" s="2" t="s">
        <v>611</v>
      </c>
      <c r="E155" s="2" t="s">
        <v>612</v>
      </c>
      <c r="F155" s="2" t="s">
        <v>613</v>
      </c>
      <c r="G155" s="2"/>
      <c r="H155" s="2">
        <v>305001</v>
      </c>
      <c r="I155" s="2">
        <v>108</v>
      </c>
      <c r="J155" s="2">
        <v>108</v>
      </c>
    </row>
    <row r="156" spans="1:10">
      <c r="A156" s="2">
        <v>4770</v>
      </c>
      <c r="B156" s="2" t="str">
        <f>"1208160040800545"</f>
        <v>1208160040800545</v>
      </c>
      <c r="C156" s="2" t="s">
        <v>616</v>
      </c>
      <c r="D156" s="2" t="s">
        <v>617</v>
      </c>
      <c r="E156" s="2"/>
      <c r="F156" s="2"/>
      <c r="G156" s="2" t="s">
        <v>615</v>
      </c>
      <c r="H156" s="2">
        <v>362260</v>
      </c>
      <c r="I156" s="2">
        <v>20</v>
      </c>
      <c r="J156" s="2">
        <v>20</v>
      </c>
    </row>
    <row r="157" spans="1:10">
      <c r="A157" s="2">
        <v>5649</v>
      </c>
      <c r="B157" s="2" t="str">
        <f>"1208880015741861"</f>
        <v>1208880015741861</v>
      </c>
      <c r="C157" s="2" t="s">
        <v>619</v>
      </c>
      <c r="D157" s="2" t="s">
        <v>620</v>
      </c>
      <c r="E157" s="2"/>
      <c r="F157" s="2"/>
      <c r="G157" s="2" t="s">
        <v>618</v>
      </c>
      <c r="H157" s="2">
        <v>385530</v>
      </c>
      <c r="I157" s="2">
        <v>1</v>
      </c>
      <c r="J157" s="2">
        <v>1</v>
      </c>
    </row>
    <row r="158" spans="1:10" ht="27.6">
      <c r="A158" s="2">
        <v>8996</v>
      </c>
      <c r="B158" s="2" t="str">
        <f>"1208180033059955"</f>
        <v>1208180033059955</v>
      </c>
      <c r="C158" s="2" t="s">
        <v>622</v>
      </c>
      <c r="D158" s="2" t="s">
        <v>623</v>
      </c>
      <c r="E158" s="2" t="s">
        <v>624</v>
      </c>
      <c r="F158" s="2" t="s">
        <v>625</v>
      </c>
      <c r="G158" s="2" t="s">
        <v>621</v>
      </c>
      <c r="H158" s="2">
        <v>431122</v>
      </c>
      <c r="I158" s="2">
        <v>2</v>
      </c>
      <c r="J158" s="2">
        <v>2</v>
      </c>
    </row>
    <row r="159" spans="1:10">
      <c r="A159" s="2">
        <v>10156</v>
      </c>
      <c r="B159" s="2" t="str">
        <f>"IN30163741276639"</f>
        <v>IN30163741276639</v>
      </c>
      <c r="C159" s="2" t="s">
        <v>626</v>
      </c>
      <c r="D159" s="2" t="s">
        <v>627</v>
      </c>
      <c r="E159" s="2" t="s">
        <v>628</v>
      </c>
      <c r="F159" s="2" t="s">
        <v>629</v>
      </c>
      <c r="G159" s="2"/>
      <c r="H159" s="2">
        <v>524003</v>
      </c>
      <c r="I159" s="2">
        <v>5</v>
      </c>
      <c r="J159" s="2">
        <v>5</v>
      </c>
    </row>
    <row r="160" spans="1:10" ht="27.6">
      <c r="A160" s="2">
        <v>10589</v>
      </c>
      <c r="B160" s="2" t="str">
        <f>"1201090008253715"</f>
        <v>1201090008253715</v>
      </c>
      <c r="C160" s="2" t="s">
        <v>630</v>
      </c>
      <c r="D160" s="2" t="s">
        <v>631</v>
      </c>
      <c r="E160" s="2" t="s">
        <v>632</v>
      </c>
      <c r="F160" s="2" t="s">
        <v>633</v>
      </c>
      <c r="G160" s="2" t="s">
        <v>250</v>
      </c>
      <c r="H160" s="2">
        <v>560069</v>
      </c>
      <c r="I160" s="2">
        <v>2500</v>
      </c>
      <c r="J160" s="2">
        <v>2500</v>
      </c>
    </row>
    <row r="161" spans="1:10">
      <c r="A161" s="2">
        <v>11411</v>
      </c>
      <c r="B161" s="2" t="str">
        <f>"IN30154934864765"</f>
        <v>IN30154934864765</v>
      </c>
      <c r="C161" s="2" t="s">
        <v>634</v>
      </c>
      <c r="D161" s="2" t="s">
        <v>635</v>
      </c>
      <c r="E161" s="2" t="s">
        <v>636</v>
      </c>
      <c r="F161" s="2" t="s">
        <v>23</v>
      </c>
      <c r="G161" s="2"/>
      <c r="H161" s="2">
        <v>600078</v>
      </c>
      <c r="I161" s="2">
        <v>20</v>
      </c>
      <c r="J161" s="2">
        <v>20</v>
      </c>
    </row>
    <row r="162" spans="1:10">
      <c r="A162" s="2">
        <v>557</v>
      </c>
      <c r="B162" s="2" t="str">
        <f>"IN30011810210157"</f>
        <v>IN30011810210157</v>
      </c>
      <c r="C162" s="2" t="s">
        <v>637</v>
      </c>
      <c r="D162" s="2" t="s">
        <v>638</v>
      </c>
      <c r="E162" s="2"/>
      <c r="F162" s="2" t="s">
        <v>92</v>
      </c>
      <c r="G162" s="2"/>
      <c r="H162" s="2">
        <v>110021</v>
      </c>
      <c r="I162" s="2">
        <v>1</v>
      </c>
      <c r="J162" s="2">
        <v>1</v>
      </c>
    </row>
    <row r="163" spans="1:10">
      <c r="A163" s="2">
        <v>567</v>
      </c>
      <c r="B163" s="2" t="str">
        <f>"IN30143610374494"</f>
        <v>IN30143610374494</v>
      </c>
      <c r="C163" s="2" t="s">
        <v>546</v>
      </c>
      <c r="D163" s="2" t="s">
        <v>639</v>
      </c>
      <c r="E163" s="2" t="s">
        <v>640</v>
      </c>
      <c r="F163" s="2" t="s">
        <v>641</v>
      </c>
      <c r="G163" s="2"/>
      <c r="H163" s="2">
        <v>110032</v>
      </c>
      <c r="I163" s="2">
        <v>5</v>
      </c>
      <c r="J163" s="2">
        <v>5</v>
      </c>
    </row>
    <row r="164" spans="1:10">
      <c r="A164" s="2">
        <v>1253</v>
      </c>
      <c r="B164" s="2" t="str">
        <f>"IN30338210046952"</f>
        <v>IN30338210046952</v>
      </c>
      <c r="C164" s="2" t="s">
        <v>642</v>
      </c>
      <c r="D164" s="2" t="s">
        <v>643</v>
      </c>
      <c r="E164" s="2" t="s">
        <v>644</v>
      </c>
      <c r="F164" s="2" t="s">
        <v>645</v>
      </c>
      <c r="G164" s="2"/>
      <c r="H164" s="2">
        <v>600006</v>
      </c>
      <c r="I164" s="2">
        <v>45</v>
      </c>
      <c r="J164" s="2">
        <v>45</v>
      </c>
    </row>
    <row r="165" spans="1:10">
      <c r="A165" s="2">
        <v>1279</v>
      </c>
      <c r="B165" s="2" t="str">
        <f>"IN30169610869908"</f>
        <v>IN30169610869908</v>
      </c>
      <c r="C165" s="2" t="s">
        <v>646</v>
      </c>
      <c r="D165" s="2" t="s">
        <v>647</v>
      </c>
      <c r="E165" s="2" t="s">
        <v>648</v>
      </c>
      <c r="F165" s="2" t="s">
        <v>649</v>
      </c>
      <c r="G165" s="2"/>
      <c r="H165" s="2">
        <v>638002</v>
      </c>
      <c r="I165" s="2">
        <v>40</v>
      </c>
      <c r="J165" s="2">
        <v>40</v>
      </c>
    </row>
    <row r="166" spans="1:10">
      <c r="A166" s="2">
        <v>1349</v>
      </c>
      <c r="B166" s="2" t="str">
        <f>"IN30039416320040"</f>
        <v>IN30039416320040</v>
      </c>
      <c r="C166" s="2" t="s">
        <v>650</v>
      </c>
      <c r="D166" s="2" t="s">
        <v>651</v>
      </c>
      <c r="E166" s="2" t="s">
        <v>652</v>
      </c>
      <c r="F166" s="2" t="s">
        <v>653</v>
      </c>
      <c r="G166" s="2"/>
      <c r="H166" s="2">
        <v>834001</v>
      </c>
      <c r="I166" s="2">
        <v>1</v>
      </c>
      <c r="J166" s="2">
        <v>1</v>
      </c>
    </row>
    <row r="167" spans="1:10">
      <c r="A167" s="2">
        <v>3270</v>
      </c>
      <c r="B167" s="2" t="str">
        <f>"1208180035914452"</f>
        <v>1208180035914452</v>
      </c>
      <c r="C167" s="2" t="s">
        <v>655</v>
      </c>
      <c r="D167" s="2" t="s">
        <v>656</v>
      </c>
      <c r="E167" s="2" t="s">
        <v>657</v>
      </c>
      <c r="F167" s="2"/>
      <c r="G167" s="2" t="s">
        <v>654</v>
      </c>
      <c r="H167" s="2">
        <v>202137</v>
      </c>
      <c r="I167" s="2">
        <v>1</v>
      </c>
      <c r="J167" s="2">
        <v>1</v>
      </c>
    </row>
    <row r="168" spans="1:10" ht="27.6">
      <c r="A168" s="2">
        <v>4009</v>
      </c>
      <c r="B168" s="2" t="str">
        <f>"1208160041736207"</f>
        <v>1208160041736207</v>
      </c>
      <c r="C168" s="2" t="s">
        <v>658</v>
      </c>
      <c r="D168" s="2" t="s">
        <v>659</v>
      </c>
      <c r="E168" s="2" t="s">
        <v>660</v>
      </c>
      <c r="F168" s="2" t="s">
        <v>661</v>
      </c>
      <c r="G168" s="2" t="s">
        <v>181</v>
      </c>
      <c r="H168" s="2">
        <v>302015</v>
      </c>
      <c r="I168" s="2">
        <v>62</v>
      </c>
      <c r="J168" s="2">
        <v>62</v>
      </c>
    </row>
    <row r="169" spans="1:10">
      <c r="A169" s="2">
        <v>4323</v>
      </c>
      <c r="B169" s="2" t="str">
        <f>"1206290000198941"</f>
        <v>1206290000198941</v>
      </c>
      <c r="C169" s="2" t="s">
        <v>663</v>
      </c>
      <c r="D169" s="2" t="s">
        <v>664</v>
      </c>
      <c r="E169" s="2" t="s">
        <v>335</v>
      </c>
      <c r="F169" s="2" t="s">
        <v>335</v>
      </c>
      <c r="G169" s="2" t="s">
        <v>662</v>
      </c>
      <c r="H169" s="2">
        <v>334001</v>
      </c>
      <c r="I169" s="2">
        <v>90</v>
      </c>
      <c r="J169" s="2">
        <v>90</v>
      </c>
    </row>
    <row r="170" spans="1:10" ht="27.6">
      <c r="A170" s="2">
        <v>4340</v>
      </c>
      <c r="B170" s="2" t="str">
        <f>"1206690007767883"</f>
        <v>1206690007767883</v>
      </c>
      <c r="C170" s="2" t="s">
        <v>665</v>
      </c>
      <c r="D170" s="2" t="s">
        <v>666</v>
      </c>
      <c r="E170" s="2" t="s">
        <v>667</v>
      </c>
      <c r="F170" s="2" t="s">
        <v>668</v>
      </c>
      <c r="G170" s="2" t="s">
        <v>669</v>
      </c>
      <c r="H170" s="2">
        <v>335001</v>
      </c>
      <c r="I170" s="2">
        <v>2534</v>
      </c>
      <c r="J170" s="2">
        <v>2534</v>
      </c>
    </row>
    <row r="171" spans="1:10">
      <c r="A171" s="2">
        <v>579</v>
      </c>
      <c r="B171" s="2" t="str">
        <f>"IN30226912930328"</f>
        <v>IN30226912930328</v>
      </c>
      <c r="C171" s="2" t="s">
        <v>670</v>
      </c>
      <c r="D171" s="2" t="s">
        <v>671</v>
      </c>
      <c r="E171" s="2" t="s">
        <v>672</v>
      </c>
      <c r="F171" s="2" t="s">
        <v>673</v>
      </c>
      <c r="G171" s="2"/>
      <c r="H171" s="2">
        <v>110035</v>
      </c>
      <c r="I171" s="2">
        <v>1</v>
      </c>
      <c r="J171" s="2">
        <v>1</v>
      </c>
    </row>
    <row r="172" spans="1:10">
      <c r="A172" s="2">
        <v>9581</v>
      </c>
      <c r="B172" s="2" t="str">
        <f>"IN30302896005995"</f>
        <v>IN30302896005995</v>
      </c>
      <c r="C172" s="2" t="s">
        <v>674</v>
      </c>
      <c r="D172" s="2" t="s">
        <v>675</v>
      </c>
      <c r="E172" s="2" t="s">
        <v>676</v>
      </c>
      <c r="F172" s="2" t="s">
        <v>677</v>
      </c>
      <c r="G172" s="2"/>
      <c r="H172" s="2">
        <v>500003</v>
      </c>
      <c r="I172" s="2">
        <v>1</v>
      </c>
      <c r="J172" s="2">
        <v>1</v>
      </c>
    </row>
    <row r="173" spans="1:10">
      <c r="A173" s="2">
        <v>9974</v>
      </c>
      <c r="B173" s="2" t="str">
        <f>"1208180042010192"</f>
        <v>1208180042010192</v>
      </c>
      <c r="C173" s="2" t="s">
        <v>679</v>
      </c>
      <c r="D173" s="2" t="s">
        <v>680</v>
      </c>
      <c r="E173" s="2" t="s">
        <v>681</v>
      </c>
      <c r="F173" s="2"/>
      <c r="G173" s="2" t="s">
        <v>678</v>
      </c>
      <c r="H173" s="2">
        <v>508207</v>
      </c>
      <c r="I173" s="2">
        <v>1</v>
      </c>
      <c r="J173" s="2">
        <v>1</v>
      </c>
    </row>
    <row r="174" spans="1:10">
      <c r="A174" s="2">
        <v>11496</v>
      </c>
      <c r="B174" s="2" t="str">
        <f>"1208180011138758"</f>
        <v>1208180011138758</v>
      </c>
      <c r="C174" s="2" t="s">
        <v>682</v>
      </c>
      <c r="D174" s="2" t="s">
        <v>683</v>
      </c>
      <c r="E174" s="2" t="s">
        <v>684</v>
      </c>
      <c r="F174" s="2" t="s">
        <v>23</v>
      </c>
      <c r="G174" s="2" t="s">
        <v>23</v>
      </c>
      <c r="H174" s="2">
        <v>600101</v>
      </c>
      <c r="I174" s="2">
        <v>200</v>
      </c>
      <c r="J174" s="2">
        <v>200</v>
      </c>
    </row>
    <row r="175" spans="1:10">
      <c r="A175" s="2">
        <v>37</v>
      </c>
      <c r="B175" s="2" t="str">
        <f>"0015740"</f>
        <v>0015740</v>
      </c>
      <c r="C175" s="2" t="s">
        <v>685</v>
      </c>
      <c r="D175" s="2" t="s">
        <v>686</v>
      </c>
      <c r="E175" s="2"/>
      <c r="F175" s="2"/>
      <c r="G175" s="2" t="s">
        <v>48</v>
      </c>
      <c r="H175" s="2">
        <v>110006</v>
      </c>
      <c r="I175" s="2">
        <v>5</v>
      </c>
      <c r="J175" s="2">
        <v>5</v>
      </c>
    </row>
    <row r="176" spans="1:10">
      <c r="A176" s="2">
        <v>49</v>
      </c>
      <c r="B176" s="2" t="str">
        <f>"0015176"</f>
        <v>0015176</v>
      </c>
      <c r="C176" s="2" t="s">
        <v>687</v>
      </c>
      <c r="D176" s="2" t="s">
        <v>688</v>
      </c>
      <c r="E176" s="2" t="s">
        <v>689</v>
      </c>
      <c r="F176" s="2" t="s">
        <v>92</v>
      </c>
      <c r="G176" s="2" t="s">
        <v>92</v>
      </c>
      <c r="H176" s="2">
        <v>110016</v>
      </c>
      <c r="I176" s="2">
        <v>1</v>
      </c>
      <c r="J176" s="2">
        <v>1</v>
      </c>
    </row>
    <row r="177" spans="1:10">
      <c r="A177" s="2">
        <v>51</v>
      </c>
      <c r="B177" s="2" t="str">
        <f>"0006715"</f>
        <v>0006715</v>
      </c>
      <c r="C177" s="2" t="s">
        <v>690</v>
      </c>
      <c r="D177" s="2" t="s">
        <v>691</v>
      </c>
      <c r="E177" s="2" t="s">
        <v>92</v>
      </c>
      <c r="F177" s="2"/>
      <c r="G177" s="2" t="s">
        <v>92</v>
      </c>
      <c r="H177" s="2">
        <v>110019</v>
      </c>
      <c r="I177" s="2">
        <v>500</v>
      </c>
      <c r="J177" s="2">
        <v>500</v>
      </c>
    </row>
    <row r="178" spans="1:10">
      <c r="A178" s="2">
        <v>55</v>
      </c>
      <c r="B178" s="2" t="str">
        <f>"0001008"</f>
        <v>0001008</v>
      </c>
      <c r="C178" s="2" t="s">
        <v>692</v>
      </c>
      <c r="D178" s="2" t="s">
        <v>693</v>
      </c>
      <c r="E178" s="2" t="s">
        <v>92</v>
      </c>
      <c r="F178" s="2"/>
      <c r="G178" s="2" t="s">
        <v>92</v>
      </c>
      <c r="H178" s="2">
        <v>110023</v>
      </c>
      <c r="I178" s="2">
        <v>100</v>
      </c>
      <c r="J178" s="2">
        <v>100</v>
      </c>
    </row>
    <row r="179" spans="1:10">
      <c r="A179" s="2">
        <v>63</v>
      </c>
      <c r="B179" s="2" t="str">
        <f>"0007483"</f>
        <v>0007483</v>
      </c>
      <c r="C179" s="2" t="s">
        <v>694</v>
      </c>
      <c r="D179" s="2" t="s">
        <v>569</v>
      </c>
      <c r="E179" s="2" t="s">
        <v>48</v>
      </c>
      <c r="F179" s="2"/>
      <c r="G179" s="2" t="s">
        <v>48</v>
      </c>
      <c r="H179" s="2">
        <v>110034</v>
      </c>
      <c r="I179" s="2">
        <v>1200</v>
      </c>
      <c r="J179" s="2">
        <v>1200</v>
      </c>
    </row>
    <row r="180" spans="1:10">
      <c r="A180" s="2">
        <v>86</v>
      </c>
      <c r="B180" s="2" t="str">
        <f>"0003029"</f>
        <v>0003029</v>
      </c>
      <c r="C180" s="2" t="s">
        <v>695</v>
      </c>
      <c r="D180" s="2" t="s">
        <v>696</v>
      </c>
      <c r="E180" s="2" t="s">
        <v>697</v>
      </c>
      <c r="F180" s="2" t="s">
        <v>31</v>
      </c>
      <c r="G180" s="2" t="s">
        <v>31</v>
      </c>
      <c r="H180" s="2">
        <v>141001</v>
      </c>
      <c r="I180" s="2">
        <v>600</v>
      </c>
      <c r="J180" s="2">
        <v>600</v>
      </c>
    </row>
    <row r="181" spans="1:10">
      <c r="A181" s="2">
        <v>8674</v>
      </c>
      <c r="B181" s="2" t="str">
        <f>"1201130001022429"</f>
        <v>1201130001022429</v>
      </c>
      <c r="C181" s="2" t="s">
        <v>699</v>
      </c>
      <c r="D181" s="2" t="s">
        <v>700</v>
      </c>
      <c r="E181" s="2" t="s">
        <v>701</v>
      </c>
      <c r="F181" s="2"/>
      <c r="G181" s="2" t="s">
        <v>698</v>
      </c>
      <c r="H181" s="2">
        <v>416111</v>
      </c>
      <c r="I181" s="2">
        <v>100</v>
      </c>
      <c r="J181" s="2">
        <v>100</v>
      </c>
    </row>
    <row r="182" spans="1:10">
      <c r="A182" s="2">
        <v>11225</v>
      </c>
      <c r="B182" s="2" t="str">
        <f>"IN30051311266990"</f>
        <v>IN30051311266990</v>
      </c>
      <c r="C182" s="2" t="s">
        <v>702</v>
      </c>
      <c r="D182" s="2" t="s">
        <v>703</v>
      </c>
      <c r="E182" s="2" t="s">
        <v>704</v>
      </c>
      <c r="F182" s="2" t="s">
        <v>705</v>
      </c>
      <c r="G182" s="2"/>
      <c r="H182" s="2">
        <v>600015</v>
      </c>
      <c r="I182" s="2">
        <v>20</v>
      </c>
      <c r="J182" s="2">
        <v>20</v>
      </c>
    </row>
    <row r="183" spans="1:10" ht="27.6">
      <c r="A183" s="2">
        <v>12322</v>
      </c>
      <c r="B183" s="2" t="str">
        <f>"IN30036021676112"</f>
        <v>IN30036021676112</v>
      </c>
      <c r="C183" s="2" t="s">
        <v>706</v>
      </c>
      <c r="D183" s="2" t="s">
        <v>707</v>
      </c>
      <c r="E183" s="2" t="s">
        <v>708</v>
      </c>
      <c r="F183" s="2" t="s">
        <v>709</v>
      </c>
      <c r="G183" s="2"/>
      <c r="H183" s="2">
        <v>700023</v>
      </c>
      <c r="I183" s="2">
        <v>200</v>
      </c>
      <c r="J183" s="2">
        <v>200</v>
      </c>
    </row>
    <row r="184" spans="1:10">
      <c r="A184" s="2">
        <v>13372</v>
      </c>
      <c r="B184" s="2" t="str">
        <f>"IN30154919063445"</f>
        <v>IN30154919063445</v>
      </c>
      <c r="C184" s="2" t="s">
        <v>710</v>
      </c>
      <c r="D184" s="2" t="s">
        <v>711</v>
      </c>
      <c r="E184" s="2" t="s">
        <v>712</v>
      </c>
      <c r="F184" s="2" t="s">
        <v>713</v>
      </c>
      <c r="G184" s="2"/>
      <c r="H184" s="2">
        <v>999999</v>
      </c>
      <c r="I184" s="2">
        <v>500</v>
      </c>
      <c r="J184" s="2">
        <v>396</v>
      </c>
    </row>
    <row r="185" spans="1:10">
      <c r="A185" s="2">
        <v>33</v>
      </c>
      <c r="B185" s="2" t="str">
        <f>"0012324"</f>
        <v>0012324</v>
      </c>
      <c r="C185" s="2" t="s">
        <v>714</v>
      </c>
      <c r="D185" s="2" t="s">
        <v>715</v>
      </c>
      <c r="E185" s="2" t="s">
        <v>716</v>
      </c>
      <c r="F185" s="2" t="s">
        <v>717</v>
      </c>
      <c r="G185" s="2">
        <v>0</v>
      </c>
      <c r="H185" s="2">
        <v>0</v>
      </c>
      <c r="I185" s="2">
        <v>100</v>
      </c>
      <c r="J185" s="2">
        <v>100</v>
      </c>
    </row>
    <row r="186" spans="1:10">
      <c r="A186" s="2">
        <v>34</v>
      </c>
      <c r="B186" s="2" t="str">
        <f>"0011992"</f>
        <v>0011992</v>
      </c>
      <c r="C186" s="2" t="s">
        <v>718</v>
      </c>
      <c r="D186" s="2" t="s">
        <v>719</v>
      </c>
      <c r="E186" s="2" t="s">
        <v>720</v>
      </c>
      <c r="F186" s="2" t="s">
        <v>721</v>
      </c>
      <c r="G186" s="2">
        <v>0</v>
      </c>
      <c r="H186" s="2">
        <v>0</v>
      </c>
      <c r="I186" s="2">
        <v>500</v>
      </c>
      <c r="J186" s="2">
        <v>500</v>
      </c>
    </row>
    <row r="187" spans="1:10">
      <c r="A187" s="2">
        <v>36</v>
      </c>
      <c r="B187" s="2" t="str">
        <f>"0012982"</f>
        <v>0012982</v>
      </c>
      <c r="C187" s="2" t="s">
        <v>722</v>
      </c>
      <c r="D187" s="2" t="s">
        <v>723</v>
      </c>
      <c r="E187" s="2" t="s">
        <v>724</v>
      </c>
      <c r="F187" s="2" t="s">
        <v>725</v>
      </c>
      <c r="G187" s="2" t="s">
        <v>92</v>
      </c>
      <c r="H187" s="2">
        <v>110002</v>
      </c>
      <c r="I187" s="2">
        <v>100</v>
      </c>
      <c r="J187" s="2">
        <v>100</v>
      </c>
    </row>
    <row r="188" spans="1:10">
      <c r="A188" s="2">
        <v>40</v>
      </c>
      <c r="B188" s="2" t="str">
        <f>"0015743"</f>
        <v>0015743</v>
      </c>
      <c r="C188" s="2" t="s">
        <v>726</v>
      </c>
      <c r="D188" s="2" t="s">
        <v>686</v>
      </c>
      <c r="E188" s="2"/>
      <c r="F188" s="2"/>
      <c r="G188" s="2" t="s">
        <v>48</v>
      </c>
      <c r="H188" s="2">
        <v>110006</v>
      </c>
      <c r="I188" s="2">
        <v>5</v>
      </c>
      <c r="J188" s="2">
        <v>5</v>
      </c>
    </row>
    <row r="189" spans="1:10">
      <c r="A189" s="2">
        <v>44</v>
      </c>
      <c r="B189" s="2" t="str">
        <f>"0008456"</f>
        <v>0008456</v>
      </c>
      <c r="C189" s="2" t="s">
        <v>727</v>
      </c>
      <c r="D189" s="2" t="s">
        <v>728</v>
      </c>
      <c r="E189" s="2" t="s">
        <v>729</v>
      </c>
      <c r="F189" s="2" t="s">
        <v>730</v>
      </c>
      <c r="G189" s="2" t="s">
        <v>48</v>
      </c>
      <c r="H189" s="2">
        <v>110007</v>
      </c>
      <c r="I189" s="2">
        <v>100</v>
      </c>
      <c r="J189" s="2">
        <v>100</v>
      </c>
    </row>
    <row r="190" spans="1:10">
      <c r="A190" s="2">
        <v>56</v>
      </c>
      <c r="B190" s="2" t="str">
        <f>"0011522"</f>
        <v>0011522</v>
      </c>
      <c r="C190" s="2" t="s">
        <v>731</v>
      </c>
      <c r="D190" s="2" t="s">
        <v>732</v>
      </c>
      <c r="E190" s="2" t="s">
        <v>92</v>
      </c>
      <c r="F190" s="2"/>
      <c r="G190" s="2" t="s">
        <v>92</v>
      </c>
      <c r="H190" s="2">
        <v>110024</v>
      </c>
      <c r="I190" s="2">
        <v>100</v>
      </c>
      <c r="J190" s="2">
        <v>100</v>
      </c>
    </row>
    <row r="191" spans="1:10">
      <c r="A191" s="2">
        <v>11836</v>
      </c>
      <c r="B191" s="2" t="str">
        <f>"IN30021426169739"</f>
        <v>IN30021426169739</v>
      </c>
      <c r="C191" s="2" t="s">
        <v>733</v>
      </c>
      <c r="D191" s="2" t="s">
        <v>734</v>
      </c>
      <c r="E191" s="2" t="s">
        <v>735</v>
      </c>
      <c r="F191" s="2" t="s">
        <v>736</v>
      </c>
      <c r="G191" s="2"/>
      <c r="H191" s="2">
        <v>641025</v>
      </c>
      <c r="I191" s="2">
        <v>100</v>
      </c>
      <c r="J191" s="2">
        <v>100</v>
      </c>
    </row>
    <row r="192" spans="1:10">
      <c r="A192" s="2">
        <v>11959</v>
      </c>
      <c r="B192" s="2" t="str">
        <f>"IN30039417524375"</f>
        <v>IN30039417524375</v>
      </c>
      <c r="C192" s="2" t="s">
        <v>737</v>
      </c>
      <c r="D192" s="2" t="s">
        <v>738</v>
      </c>
      <c r="E192" s="2" t="s">
        <v>739</v>
      </c>
      <c r="F192" s="2" t="s">
        <v>740</v>
      </c>
      <c r="G192" s="2"/>
      <c r="H192" s="2">
        <v>680308</v>
      </c>
      <c r="I192" s="2">
        <v>100</v>
      </c>
      <c r="J192" s="2">
        <v>100</v>
      </c>
    </row>
    <row r="193" spans="1:10">
      <c r="A193" s="2">
        <v>12759</v>
      </c>
      <c r="B193" s="2" t="str">
        <f>"IN30051311468004"</f>
        <v>IN30051311468004</v>
      </c>
      <c r="C193" s="2" t="s">
        <v>741</v>
      </c>
      <c r="D193" s="2" t="s">
        <v>742</v>
      </c>
      <c r="E193" s="2" t="s">
        <v>743</v>
      </c>
      <c r="F193" s="2" t="s">
        <v>744</v>
      </c>
      <c r="G193" s="2"/>
      <c r="H193" s="2">
        <v>713216</v>
      </c>
      <c r="I193" s="2">
        <v>50</v>
      </c>
      <c r="J193" s="2">
        <v>50</v>
      </c>
    </row>
    <row r="194" spans="1:10">
      <c r="A194" s="2">
        <v>31</v>
      </c>
      <c r="B194" s="2" t="str">
        <f>"0001701"</f>
        <v>0001701</v>
      </c>
      <c r="C194" s="2" t="s">
        <v>745</v>
      </c>
      <c r="D194" s="2" t="s">
        <v>746</v>
      </c>
      <c r="E194" s="2" t="s">
        <v>747</v>
      </c>
      <c r="F194" s="2" t="s">
        <v>748</v>
      </c>
      <c r="G194" s="2">
        <v>0</v>
      </c>
      <c r="H194" s="2">
        <v>0</v>
      </c>
      <c r="I194" s="2">
        <v>600</v>
      </c>
      <c r="J194" s="2">
        <v>600</v>
      </c>
    </row>
    <row r="195" spans="1:10">
      <c r="A195" s="2">
        <v>35</v>
      </c>
      <c r="B195" s="2" t="str">
        <f>"0009939"</f>
        <v>0009939</v>
      </c>
      <c r="C195" s="2" t="s">
        <v>749</v>
      </c>
      <c r="D195" s="2" t="s">
        <v>750</v>
      </c>
      <c r="E195" s="2" t="s">
        <v>751</v>
      </c>
      <c r="F195" s="2" t="s">
        <v>752</v>
      </c>
      <c r="G195" s="2">
        <v>0</v>
      </c>
      <c r="H195" s="2">
        <v>0</v>
      </c>
      <c r="I195" s="2">
        <v>1500</v>
      </c>
      <c r="J195" s="2">
        <v>1500</v>
      </c>
    </row>
    <row r="196" spans="1:10">
      <c r="A196" s="2">
        <v>42</v>
      </c>
      <c r="B196" s="2" t="str">
        <f>"0015426"</f>
        <v>0015426</v>
      </c>
      <c r="C196" s="2" t="s">
        <v>753</v>
      </c>
      <c r="D196" s="2" t="s">
        <v>754</v>
      </c>
      <c r="E196" s="2" t="s">
        <v>755</v>
      </c>
      <c r="F196" s="2" t="s">
        <v>48</v>
      </c>
      <c r="G196" s="2" t="s">
        <v>48</v>
      </c>
      <c r="H196" s="2">
        <v>110006</v>
      </c>
      <c r="I196" s="2">
        <v>6</v>
      </c>
      <c r="J196" s="2">
        <v>6</v>
      </c>
    </row>
    <row r="197" spans="1:10">
      <c r="A197" s="2">
        <v>46</v>
      </c>
      <c r="B197" s="2" t="str">
        <f>"0015451"</f>
        <v>0015451</v>
      </c>
      <c r="C197" s="2" t="s">
        <v>756</v>
      </c>
      <c r="D197" s="2" t="s">
        <v>757</v>
      </c>
      <c r="E197" s="2" t="s">
        <v>92</v>
      </c>
      <c r="F197" s="2"/>
      <c r="G197" s="2" t="s">
        <v>92</v>
      </c>
      <c r="H197" s="2">
        <v>110015</v>
      </c>
      <c r="I197" s="2">
        <v>1000</v>
      </c>
      <c r="J197" s="2">
        <v>1000</v>
      </c>
    </row>
    <row r="198" spans="1:10">
      <c r="A198" s="2">
        <v>50</v>
      </c>
      <c r="B198" s="2" t="str">
        <f>"0011144"</f>
        <v>0011144</v>
      </c>
      <c r="C198" s="2" t="s">
        <v>758</v>
      </c>
      <c r="D198" s="2" t="s">
        <v>759</v>
      </c>
      <c r="E198" s="2" t="s">
        <v>760</v>
      </c>
      <c r="F198" s="2"/>
      <c r="G198" s="2" t="s">
        <v>92</v>
      </c>
      <c r="H198" s="2">
        <v>110017</v>
      </c>
      <c r="I198" s="2">
        <v>6000</v>
      </c>
      <c r="J198" s="2">
        <v>4800</v>
      </c>
    </row>
    <row r="199" spans="1:10">
      <c r="A199" s="2">
        <v>67</v>
      </c>
      <c r="B199" s="2" t="str">
        <f>"0008146"</f>
        <v>0008146</v>
      </c>
      <c r="C199" s="2" t="s">
        <v>761</v>
      </c>
      <c r="D199" s="2" t="s">
        <v>762</v>
      </c>
      <c r="E199" s="2" t="s">
        <v>763</v>
      </c>
      <c r="F199" s="2" t="s">
        <v>92</v>
      </c>
      <c r="G199" s="2" t="s">
        <v>271</v>
      </c>
      <c r="H199" s="2">
        <v>110075</v>
      </c>
      <c r="I199" s="2">
        <v>100</v>
      </c>
      <c r="J199" s="2">
        <v>100</v>
      </c>
    </row>
    <row r="200" spans="1:10">
      <c r="A200" s="2">
        <v>70</v>
      </c>
      <c r="B200" s="2" t="str">
        <f>"0009771"</f>
        <v>0009771</v>
      </c>
      <c r="C200" s="2" t="s">
        <v>764</v>
      </c>
      <c r="D200" s="2" t="s">
        <v>265</v>
      </c>
      <c r="E200" s="2" t="s">
        <v>765</v>
      </c>
      <c r="F200" s="2" t="s">
        <v>766</v>
      </c>
      <c r="G200" s="2" t="s">
        <v>262</v>
      </c>
      <c r="H200" s="2">
        <v>110085</v>
      </c>
      <c r="I200" s="2">
        <v>4800</v>
      </c>
      <c r="J200" s="2">
        <v>2880</v>
      </c>
    </row>
    <row r="201" spans="1:10">
      <c r="A201" s="2">
        <v>71</v>
      </c>
      <c r="B201" s="2" t="str">
        <f>"0006922"</f>
        <v>0006922</v>
      </c>
      <c r="C201" s="2" t="s">
        <v>767</v>
      </c>
      <c r="D201" s="2" t="s">
        <v>768</v>
      </c>
      <c r="E201" s="2" t="s">
        <v>769</v>
      </c>
      <c r="F201" s="2" t="s">
        <v>770</v>
      </c>
      <c r="G201" s="2" t="s">
        <v>48</v>
      </c>
      <c r="H201" s="2">
        <v>110092</v>
      </c>
      <c r="I201" s="2">
        <v>600</v>
      </c>
      <c r="J201" s="2">
        <v>600</v>
      </c>
    </row>
    <row r="202" spans="1:10">
      <c r="A202" s="2">
        <v>7945</v>
      </c>
      <c r="B202" s="2" t="str">
        <f>"1203320016976594"</f>
        <v>1203320016976594</v>
      </c>
      <c r="C202" s="2" t="s">
        <v>771</v>
      </c>
      <c r="D202" s="2" t="s">
        <v>772</v>
      </c>
      <c r="E202" s="2" t="s">
        <v>773</v>
      </c>
      <c r="F202" s="2" t="s">
        <v>774</v>
      </c>
      <c r="G202" s="2" t="s">
        <v>38</v>
      </c>
      <c r="H202" s="2">
        <v>401107</v>
      </c>
      <c r="I202" s="2">
        <v>100</v>
      </c>
      <c r="J202" s="2">
        <v>100</v>
      </c>
    </row>
    <row r="203" spans="1:10">
      <c r="A203" s="2">
        <v>8708</v>
      </c>
      <c r="B203" s="2" t="str">
        <f>"IN30290240219306"</f>
        <v>IN30290240219306</v>
      </c>
      <c r="C203" s="2" t="s">
        <v>775</v>
      </c>
      <c r="D203" s="2" t="s">
        <v>776</v>
      </c>
      <c r="E203" s="2" t="s">
        <v>777</v>
      </c>
      <c r="F203" s="2" t="s">
        <v>778</v>
      </c>
      <c r="G203" s="2"/>
      <c r="H203" s="2">
        <v>416502</v>
      </c>
      <c r="I203" s="2">
        <v>50</v>
      </c>
      <c r="J203" s="2">
        <v>50</v>
      </c>
    </row>
    <row r="204" spans="1:10">
      <c r="A204" s="2">
        <v>9394</v>
      </c>
      <c r="B204" s="2" t="str">
        <f>"1203320093471563"</f>
        <v>1203320093471563</v>
      </c>
      <c r="C204" s="2" t="s">
        <v>780</v>
      </c>
      <c r="D204" s="2" t="s">
        <v>781</v>
      </c>
      <c r="E204" s="2" t="s">
        <v>782</v>
      </c>
      <c r="F204" s="2" t="s">
        <v>783</v>
      </c>
      <c r="G204" s="2" t="s">
        <v>779</v>
      </c>
      <c r="H204" s="2">
        <v>464221</v>
      </c>
      <c r="I204" s="2">
        <v>1</v>
      </c>
      <c r="J204" s="2">
        <v>1</v>
      </c>
    </row>
    <row r="205" spans="1:10">
      <c r="A205" s="2">
        <v>9897</v>
      </c>
      <c r="B205" s="2" t="str">
        <f>"1208870096088705"</f>
        <v>1208870096088705</v>
      </c>
      <c r="C205" s="2" t="s">
        <v>785</v>
      </c>
      <c r="D205" s="2" t="s">
        <v>786</v>
      </c>
      <c r="E205" s="2" t="s">
        <v>787</v>
      </c>
      <c r="F205" s="2" t="s">
        <v>335</v>
      </c>
      <c r="G205" s="2" t="s">
        <v>784</v>
      </c>
      <c r="H205" s="2">
        <v>504216</v>
      </c>
      <c r="I205" s="2">
        <v>1</v>
      </c>
      <c r="J205" s="2">
        <v>1</v>
      </c>
    </row>
    <row r="206" spans="1:10">
      <c r="A206" s="2">
        <v>9942</v>
      </c>
      <c r="B206" s="2" t="str">
        <f>"1204470016820298"</f>
        <v>1204470016820298</v>
      </c>
      <c r="C206" s="2" t="s">
        <v>789</v>
      </c>
      <c r="D206" s="2" t="s">
        <v>790</v>
      </c>
      <c r="E206" s="2" t="s">
        <v>791</v>
      </c>
      <c r="F206" s="2" t="s">
        <v>792</v>
      </c>
      <c r="G206" s="2" t="s">
        <v>788</v>
      </c>
      <c r="H206" s="2">
        <v>506368</v>
      </c>
      <c r="I206" s="2">
        <v>1</v>
      </c>
      <c r="J206" s="2">
        <v>1</v>
      </c>
    </row>
    <row r="207" spans="1:10">
      <c r="A207" s="2">
        <v>11287</v>
      </c>
      <c r="B207" s="2" t="str">
        <f>"1203350000793700"</f>
        <v>1203350000793700</v>
      </c>
      <c r="C207" s="2" t="s">
        <v>793</v>
      </c>
      <c r="D207" s="2" t="s">
        <v>794</v>
      </c>
      <c r="E207" s="2" t="s">
        <v>795</v>
      </c>
      <c r="F207" s="2" t="s">
        <v>796</v>
      </c>
      <c r="G207" s="2" t="s">
        <v>23</v>
      </c>
      <c r="H207" s="2">
        <v>600029</v>
      </c>
      <c r="I207" s="2">
        <v>100</v>
      </c>
      <c r="J207" s="2">
        <v>100</v>
      </c>
    </row>
    <row r="208" spans="1:10" ht="27.6">
      <c r="A208" s="2">
        <v>12019</v>
      </c>
      <c r="B208" s="2" t="str">
        <f>"1208160029606120"</f>
        <v>1208160029606120</v>
      </c>
      <c r="C208" s="2" t="s">
        <v>798</v>
      </c>
      <c r="D208" s="2" t="s">
        <v>799</v>
      </c>
      <c r="E208" s="2" t="s">
        <v>800</v>
      </c>
      <c r="F208" s="2"/>
      <c r="G208" s="2" t="s">
        <v>797</v>
      </c>
      <c r="H208" s="2">
        <v>683105</v>
      </c>
      <c r="I208" s="2">
        <v>100</v>
      </c>
      <c r="J208" s="2">
        <v>100</v>
      </c>
    </row>
    <row r="209" spans="1:10">
      <c r="A209" s="2">
        <v>12823</v>
      </c>
      <c r="B209" s="2" t="str">
        <f>"1203230002683351"</f>
        <v>1203230002683351</v>
      </c>
      <c r="C209" s="2" t="s">
        <v>801</v>
      </c>
      <c r="D209" s="2" t="s">
        <v>802</v>
      </c>
      <c r="E209" s="2" t="s">
        <v>803</v>
      </c>
      <c r="F209" s="2" t="s">
        <v>804</v>
      </c>
      <c r="G209" s="2" t="s">
        <v>805</v>
      </c>
      <c r="H209" s="2">
        <v>734006</v>
      </c>
      <c r="I209" s="2">
        <v>30</v>
      </c>
      <c r="J209" s="2">
        <v>30</v>
      </c>
    </row>
    <row r="210" spans="1:10">
      <c r="A210" s="2">
        <v>165</v>
      </c>
      <c r="B210" s="2" t="str">
        <f>"0003942"</f>
        <v>0003942</v>
      </c>
      <c r="C210" s="2" t="s">
        <v>806</v>
      </c>
      <c r="D210" s="2" t="s">
        <v>807</v>
      </c>
      <c r="E210" s="2" t="s">
        <v>808</v>
      </c>
      <c r="F210" s="2"/>
      <c r="G210" s="2" t="s">
        <v>19</v>
      </c>
      <c r="H210" s="2">
        <v>400049</v>
      </c>
      <c r="I210" s="2">
        <v>600</v>
      </c>
      <c r="J210" s="2">
        <v>600</v>
      </c>
    </row>
    <row r="211" spans="1:10">
      <c r="A211" s="2">
        <v>174</v>
      </c>
      <c r="B211" s="2" t="str">
        <f>"0013357"</f>
        <v>0013357</v>
      </c>
      <c r="C211" s="2" t="s">
        <v>809</v>
      </c>
      <c r="D211" s="2" t="s">
        <v>810</v>
      </c>
      <c r="E211" s="2" t="s">
        <v>811</v>
      </c>
      <c r="F211" s="2" t="s">
        <v>808</v>
      </c>
      <c r="G211" s="2" t="s">
        <v>19</v>
      </c>
      <c r="H211" s="2">
        <v>400064</v>
      </c>
      <c r="I211" s="2">
        <v>2500</v>
      </c>
      <c r="J211" s="2">
        <v>2500</v>
      </c>
    </row>
    <row r="212" spans="1:10">
      <c r="A212" s="2">
        <v>186</v>
      </c>
      <c r="B212" s="2" t="str">
        <f>"0006178"</f>
        <v>0006178</v>
      </c>
      <c r="C212" s="2" t="s">
        <v>812</v>
      </c>
      <c r="D212" s="2" t="s">
        <v>813</v>
      </c>
      <c r="E212" s="2" t="s">
        <v>814</v>
      </c>
      <c r="F212" s="2" t="s">
        <v>815</v>
      </c>
      <c r="G212" s="2" t="s">
        <v>19</v>
      </c>
      <c r="H212" s="2">
        <v>400101</v>
      </c>
      <c r="I212" s="2">
        <v>600</v>
      </c>
      <c r="J212" s="2">
        <v>600</v>
      </c>
    </row>
    <row r="213" spans="1:10">
      <c r="A213" s="2">
        <v>202</v>
      </c>
      <c r="B213" s="2" t="str">
        <f>"0009292"</f>
        <v>0009292</v>
      </c>
      <c r="C213" s="2" t="s">
        <v>816</v>
      </c>
      <c r="D213" s="2" t="s">
        <v>817</v>
      </c>
      <c r="E213" s="2" t="s">
        <v>818</v>
      </c>
      <c r="F213" s="2" t="s">
        <v>819</v>
      </c>
      <c r="G213" s="2" t="s">
        <v>75</v>
      </c>
      <c r="H213" s="2">
        <v>560040</v>
      </c>
      <c r="I213" s="2">
        <v>600</v>
      </c>
      <c r="J213" s="2">
        <v>600</v>
      </c>
    </row>
    <row r="214" spans="1:10">
      <c r="A214" s="2">
        <v>207</v>
      </c>
      <c r="B214" s="2" t="str">
        <f>"0011646"</f>
        <v>0011646</v>
      </c>
      <c r="C214" s="2" t="s">
        <v>821</v>
      </c>
      <c r="D214" s="2" t="s">
        <v>822</v>
      </c>
      <c r="E214" s="2" t="s">
        <v>823</v>
      </c>
      <c r="F214" s="2" t="s">
        <v>824</v>
      </c>
      <c r="G214" s="2" t="s">
        <v>820</v>
      </c>
      <c r="H214" s="2">
        <v>570010</v>
      </c>
      <c r="I214" s="2">
        <v>100</v>
      </c>
      <c r="J214" s="2">
        <v>100</v>
      </c>
    </row>
    <row r="215" spans="1:10">
      <c r="A215" s="2">
        <v>239</v>
      </c>
      <c r="B215" s="2" t="str">
        <f>"0001012"</f>
        <v>0001012</v>
      </c>
      <c r="C215" s="2" t="s">
        <v>825</v>
      </c>
      <c r="D215" s="2" t="s">
        <v>826</v>
      </c>
      <c r="E215" s="2" t="s">
        <v>385</v>
      </c>
      <c r="F215" s="2"/>
      <c r="G215" s="2" t="s">
        <v>385</v>
      </c>
      <c r="H215" s="2">
        <v>208002</v>
      </c>
      <c r="I215" s="2">
        <v>1200</v>
      </c>
      <c r="J215" s="2">
        <v>1200</v>
      </c>
    </row>
    <row r="216" spans="1:10">
      <c r="A216" s="2">
        <v>246</v>
      </c>
      <c r="B216" s="2" t="str">
        <f>"0011590"</f>
        <v>0011590</v>
      </c>
      <c r="C216" s="2" t="s">
        <v>827</v>
      </c>
      <c r="D216" s="2" t="s">
        <v>828</v>
      </c>
      <c r="E216" s="2" t="s">
        <v>829</v>
      </c>
      <c r="F216" s="2" t="s">
        <v>830</v>
      </c>
      <c r="G216" s="2" t="s">
        <v>19</v>
      </c>
      <c r="H216" s="2">
        <v>400021</v>
      </c>
      <c r="I216" s="2">
        <v>6000</v>
      </c>
      <c r="J216" s="2">
        <v>4800</v>
      </c>
    </row>
    <row r="217" spans="1:10">
      <c r="A217" s="2">
        <v>249</v>
      </c>
      <c r="B217" s="2" t="str">
        <f>"0003717"</f>
        <v>0003717</v>
      </c>
      <c r="C217" s="2" t="s">
        <v>831</v>
      </c>
      <c r="D217" s="2" t="s">
        <v>832</v>
      </c>
      <c r="E217" s="2" t="s">
        <v>833</v>
      </c>
      <c r="F217" s="2" t="s">
        <v>834</v>
      </c>
      <c r="G217" s="2" t="s">
        <v>19</v>
      </c>
      <c r="H217" s="2">
        <v>400051</v>
      </c>
      <c r="I217" s="2">
        <v>100</v>
      </c>
      <c r="J217" s="2">
        <v>100</v>
      </c>
    </row>
    <row r="218" spans="1:10">
      <c r="A218" s="2">
        <v>250</v>
      </c>
      <c r="B218" s="2" t="str">
        <f>"0011925"</f>
        <v>0011925</v>
      </c>
      <c r="C218" s="2" t="s">
        <v>835</v>
      </c>
      <c r="D218" s="2" t="s">
        <v>836</v>
      </c>
      <c r="E218" s="2" t="s">
        <v>837</v>
      </c>
      <c r="F218" s="2" t="s">
        <v>838</v>
      </c>
      <c r="G218" s="2" t="s">
        <v>19</v>
      </c>
      <c r="H218" s="2">
        <v>400056</v>
      </c>
      <c r="I218" s="2">
        <v>3000</v>
      </c>
      <c r="J218" s="2">
        <v>1800</v>
      </c>
    </row>
    <row r="219" spans="1:10">
      <c r="A219" s="2">
        <v>252</v>
      </c>
      <c r="B219" s="2" t="str">
        <f>"0013819"</f>
        <v>0013819</v>
      </c>
      <c r="C219" s="2" t="s">
        <v>839</v>
      </c>
      <c r="D219" s="2" t="s">
        <v>840</v>
      </c>
      <c r="E219" s="2" t="s">
        <v>841</v>
      </c>
      <c r="F219" s="2" t="s">
        <v>842</v>
      </c>
      <c r="G219" s="2" t="s">
        <v>19</v>
      </c>
      <c r="H219" s="2">
        <v>400071</v>
      </c>
      <c r="I219" s="2">
        <v>100</v>
      </c>
      <c r="J219" s="2">
        <v>100</v>
      </c>
    </row>
    <row r="220" spans="1:10" ht="27.6">
      <c r="A220" s="2">
        <v>2</v>
      </c>
      <c r="B220" s="2" t="str">
        <f>"IN30012610938801"</f>
        <v>IN30012610938801</v>
      </c>
      <c r="C220" s="2" t="s">
        <v>843</v>
      </c>
      <c r="D220" s="2" t="s">
        <v>844</v>
      </c>
      <c r="E220" s="2" t="s">
        <v>845</v>
      </c>
      <c r="F220" s="2" t="s">
        <v>92</v>
      </c>
      <c r="G220" s="2"/>
      <c r="H220" s="2">
        <v>110019</v>
      </c>
      <c r="I220" s="2">
        <v>1</v>
      </c>
      <c r="J220" s="2">
        <v>0</v>
      </c>
    </row>
    <row r="221" spans="1:10">
      <c r="A221" s="2">
        <v>75</v>
      </c>
      <c r="B221" s="2" t="str">
        <f>"0013078"</f>
        <v>0013078</v>
      </c>
      <c r="C221" s="2" t="s">
        <v>846</v>
      </c>
      <c r="D221" s="2" t="s">
        <v>847</v>
      </c>
      <c r="E221" s="2" t="s">
        <v>554</v>
      </c>
      <c r="F221" s="2" t="s">
        <v>350</v>
      </c>
      <c r="G221" s="2" t="s">
        <v>554</v>
      </c>
      <c r="H221" s="2">
        <v>121002</v>
      </c>
      <c r="I221" s="2">
        <v>100</v>
      </c>
      <c r="J221" s="2">
        <v>100</v>
      </c>
    </row>
    <row r="222" spans="1:10">
      <c r="A222" s="2">
        <v>88</v>
      </c>
      <c r="B222" s="2" t="str">
        <f>"0002859"</f>
        <v>0002859</v>
      </c>
      <c r="C222" s="2" t="s">
        <v>848</v>
      </c>
      <c r="D222" s="2" t="s">
        <v>849</v>
      </c>
      <c r="E222" s="2" t="s">
        <v>850</v>
      </c>
      <c r="F222" s="2" t="s">
        <v>170</v>
      </c>
      <c r="G222" s="2" t="s">
        <v>31</v>
      </c>
      <c r="H222" s="2">
        <v>141001</v>
      </c>
      <c r="I222" s="2">
        <v>100</v>
      </c>
      <c r="J222" s="2">
        <v>100</v>
      </c>
    </row>
    <row r="223" spans="1:10">
      <c r="A223" s="2">
        <v>91</v>
      </c>
      <c r="B223" s="2" t="str">
        <f>"0002951"</f>
        <v>0002951</v>
      </c>
      <c r="C223" s="2" t="s">
        <v>851</v>
      </c>
      <c r="D223" s="2" t="s">
        <v>852</v>
      </c>
      <c r="E223" s="2" t="s">
        <v>853</v>
      </c>
      <c r="F223" s="2" t="s">
        <v>31</v>
      </c>
      <c r="G223" s="2" t="s">
        <v>31</v>
      </c>
      <c r="H223" s="2">
        <v>141003</v>
      </c>
      <c r="I223" s="2">
        <v>200</v>
      </c>
      <c r="J223" s="2">
        <v>200</v>
      </c>
    </row>
    <row r="224" spans="1:10">
      <c r="A224" s="2">
        <v>95</v>
      </c>
      <c r="B224" s="2" t="str">
        <f>"0003015"</f>
        <v>0003015</v>
      </c>
      <c r="C224" s="2" t="s">
        <v>854</v>
      </c>
      <c r="D224" s="2" t="s">
        <v>855</v>
      </c>
      <c r="E224" s="2" t="s">
        <v>31</v>
      </c>
      <c r="F224" s="2"/>
      <c r="G224" s="2" t="s">
        <v>31</v>
      </c>
      <c r="H224" s="2">
        <v>141010</v>
      </c>
      <c r="I224" s="2">
        <v>300</v>
      </c>
      <c r="J224" s="2">
        <v>300</v>
      </c>
    </row>
    <row r="225" spans="1:10">
      <c r="A225" s="2">
        <v>103</v>
      </c>
      <c r="B225" s="2" t="str">
        <f>"0002188"</f>
        <v>0002188</v>
      </c>
      <c r="C225" s="2" t="s">
        <v>857</v>
      </c>
      <c r="D225" s="2" t="s">
        <v>858</v>
      </c>
      <c r="E225" s="2" t="s">
        <v>859</v>
      </c>
      <c r="F225" s="2"/>
      <c r="G225" s="2" t="s">
        <v>856</v>
      </c>
      <c r="H225" s="2">
        <v>160062</v>
      </c>
      <c r="I225" s="2">
        <v>100</v>
      </c>
      <c r="J225" s="2">
        <v>100</v>
      </c>
    </row>
    <row r="226" spans="1:10">
      <c r="A226" s="2">
        <v>106</v>
      </c>
      <c r="B226" s="2" t="str">
        <f>"0005968"</f>
        <v>0005968</v>
      </c>
      <c r="C226" s="2" t="s">
        <v>860</v>
      </c>
      <c r="D226" s="2" t="s">
        <v>510</v>
      </c>
      <c r="E226" s="2" t="s">
        <v>511</v>
      </c>
      <c r="F226" s="2"/>
      <c r="G226" s="2" t="s">
        <v>507</v>
      </c>
      <c r="H226" s="2">
        <v>221001</v>
      </c>
      <c r="I226" s="2">
        <v>600</v>
      </c>
      <c r="J226" s="2">
        <v>600</v>
      </c>
    </row>
    <row r="227" spans="1:10">
      <c r="A227" s="2">
        <v>110</v>
      </c>
      <c r="B227" s="2" t="str">
        <f>"0002519"</f>
        <v>0002519</v>
      </c>
      <c r="C227" s="2" t="s">
        <v>862</v>
      </c>
      <c r="D227" s="2" t="s">
        <v>863</v>
      </c>
      <c r="E227" s="2" t="s">
        <v>861</v>
      </c>
      <c r="F227" s="2"/>
      <c r="G227" s="2" t="s">
        <v>861</v>
      </c>
      <c r="H227" s="2">
        <v>248001</v>
      </c>
      <c r="I227" s="2">
        <v>1200</v>
      </c>
      <c r="J227" s="2">
        <v>1200</v>
      </c>
    </row>
    <row r="228" spans="1:10">
      <c r="A228" s="2">
        <v>113</v>
      </c>
      <c r="B228" s="2" t="str">
        <f>"0007545"</f>
        <v>0007545</v>
      </c>
      <c r="C228" s="2" t="s">
        <v>864</v>
      </c>
      <c r="D228" s="2" t="s">
        <v>865</v>
      </c>
      <c r="E228" s="2" t="s">
        <v>866</v>
      </c>
      <c r="F228" s="2" t="s">
        <v>867</v>
      </c>
      <c r="G228" s="2" t="s">
        <v>181</v>
      </c>
      <c r="H228" s="2">
        <v>302001</v>
      </c>
      <c r="I228" s="2">
        <v>200</v>
      </c>
      <c r="J228" s="2">
        <v>200</v>
      </c>
    </row>
    <row r="229" spans="1:10">
      <c r="A229" s="2">
        <v>137</v>
      </c>
      <c r="B229" s="2" t="str">
        <f>"0001435"</f>
        <v>0001435</v>
      </c>
      <c r="C229" s="2" t="s">
        <v>868</v>
      </c>
      <c r="D229" s="2" t="s">
        <v>869</v>
      </c>
      <c r="E229" s="2" t="s">
        <v>870</v>
      </c>
      <c r="F229" s="2" t="s">
        <v>871</v>
      </c>
      <c r="G229" s="2" t="s">
        <v>104</v>
      </c>
      <c r="H229" s="2">
        <v>380013</v>
      </c>
      <c r="I229" s="2">
        <v>600</v>
      </c>
      <c r="J229" s="2">
        <v>600</v>
      </c>
    </row>
    <row r="230" spans="1:10">
      <c r="A230" s="2">
        <v>147</v>
      </c>
      <c r="B230" s="2" t="str">
        <f>"0003601"</f>
        <v>0003601</v>
      </c>
      <c r="C230" s="2" t="s">
        <v>873</v>
      </c>
      <c r="D230" s="2" t="s">
        <v>874</v>
      </c>
      <c r="E230" s="2" t="s">
        <v>875</v>
      </c>
      <c r="F230" s="2"/>
      <c r="G230" s="2" t="s">
        <v>872</v>
      </c>
      <c r="H230" s="2">
        <v>396445</v>
      </c>
      <c r="I230" s="2">
        <v>200</v>
      </c>
      <c r="J230" s="2">
        <v>200</v>
      </c>
    </row>
    <row r="231" spans="1:10">
      <c r="A231" s="2">
        <v>154</v>
      </c>
      <c r="B231" s="2" t="str">
        <f>"0006382"</f>
        <v>0006382</v>
      </c>
      <c r="C231" s="2" t="s">
        <v>876</v>
      </c>
      <c r="D231" s="2" t="s">
        <v>877</v>
      </c>
      <c r="E231" s="2" t="s">
        <v>878</v>
      </c>
      <c r="F231" s="2"/>
      <c r="G231" s="2" t="s">
        <v>19</v>
      </c>
      <c r="H231" s="2">
        <v>400008</v>
      </c>
      <c r="I231" s="2">
        <v>600</v>
      </c>
      <c r="J231" s="2">
        <v>600</v>
      </c>
    </row>
    <row r="232" spans="1:10">
      <c r="A232" s="2">
        <v>179</v>
      </c>
      <c r="B232" s="2" t="str">
        <f>"0000126"</f>
        <v>0000126</v>
      </c>
      <c r="C232" s="2" t="s">
        <v>879</v>
      </c>
      <c r="D232" s="2" t="s">
        <v>880</v>
      </c>
      <c r="E232" s="2" t="s">
        <v>881</v>
      </c>
      <c r="F232" s="2" t="s">
        <v>882</v>
      </c>
      <c r="G232" s="2" t="s">
        <v>19</v>
      </c>
      <c r="H232" s="2">
        <v>400080</v>
      </c>
      <c r="I232" s="2">
        <v>1200</v>
      </c>
      <c r="J232" s="2">
        <v>1200</v>
      </c>
    </row>
    <row r="233" spans="1:10">
      <c r="A233" s="2">
        <v>293</v>
      </c>
      <c r="B233" s="2" t="str">
        <f>"1203350001527691"</f>
        <v>1203350001527691</v>
      </c>
      <c r="C233" s="2" t="s">
        <v>883</v>
      </c>
      <c r="D233" s="2" t="s">
        <v>884</v>
      </c>
      <c r="E233" s="2" t="s">
        <v>885</v>
      </c>
      <c r="F233" s="2" t="s">
        <v>886</v>
      </c>
      <c r="G233" s="2" t="s">
        <v>886</v>
      </c>
      <c r="H233" s="2">
        <v>251001</v>
      </c>
      <c r="I233" s="2">
        <v>50</v>
      </c>
      <c r="J233" s="2">
        <v>50</v>
      </c>
    </row>
    <row r="234" spans="1:10">
      <c r="A234" s="2">
        <v>295</v>
      </c>
      <c r="B234" s="2" t="str">
        <f>"IN30155721878064"</f>
        <v>IN30155721878064</v>
      </c>
      <c r="C234" s="2" t="s">
        <v>887</v>
      </c>
      <c r="D234" s="2" t="s">
        <v>888</v>
      </c>
      <c r="E234" s="2" t="s">
        <v>889</v>
      </c>
      <c r="F234" s="2" t="s">
        <v>890</v>
      </c>
      <c r="G234" s="2"/>
      <c r="H234" s="2">
        <v>274001</v>
      </c>
      <c r="I234" s="2">
        <v>100</v>
      </c>
      <c r="J234" s="2">
        <v>100</v>
      </c>
    </row>
    <row r="235" spans="1:10">
      <c r="A235" s="2">
        <v>331</v>
      </c>
      <c r="B235" s="2" t="str">
        <f>"IN30074910350561"</f>
        <v>IN30074910350561</v>
      </c>
      <c r="C235" s="2" t="s">
        <v>891</v>
      </c>
      <c r="D235" s="2" t="s">
        <v>892</v>
      </c>
      <c r="E235" s="2" t="s">
        <v>893</v>
      </c>
      <c r="F235" s="2" t="s">
        <v>160</v>
      </c>
      <c r="G235" s="2"/>
      <c r="H235" s="2">
        <v>400061</v>
      </c>
      <c r="I235" s="2">
        <v>100</v>
      </c>
      <c r="J235" s="2">
        <v>100</v>
      </c>
    </row>
    <row r="236" spans="1:10">
      <c r="A236" s="2">
        <v>336</v>
      </c>
      <c r="B236" s="2" t="str">
        <f>"IN30021411257858"</f>
        <v>IN30021411257858</v>
      </c>
      <c r="C236" s="2" t="s">
        <v>894</v>
      </c>
      <c r="D236" s="2" t="s">
        <v>895</v>
      </c>
      <c r="E236" s="2" t="s">
        <v>896</v>
      </c>
      <c r="F236" s="2" t="s">
        <v>897</v>
      </c>
      <c r="G236" s="2"/>
      <c r="H236" s="2">
        <v>400099</v>
      </c>
      <c r="I236" s="2">
        <v>389</v>
      </c>
      <c r="J236" s="2">
        <v>389</v>
      </c>
    </row>
    <row r="237" spans="1:10">
      <c r="A237" s="2">
        <v>363</v>
      </c>
      <c r="B237" s="2" t="str">
        <f>"IN30177413569902"</f>
        <v>IN30177413569902</v>
      </c>
      <c r="C237" s="2" t="s">
        <v>898</v>
      </c>
      <c r="D237" s="2" t="s">
        <v>899</v>
      </c>
      <c r="E237" s="2" t="s">
        <v>900</v>
      </c>
      <c r="F237" s="2" t="s">
        <v>901</v>
      </c>
      <c r="G237" s="2"/>
      <c r="H237" s="2">
        <v>518002</v>
      </c>
      <c r="I237" s="2">
        <v>150</v>
      </c>
      <c r="J237" s="2">
        <v>150</v>
      </c>
    </row>
    <row r="238" spans="1:10">
      <c r="A238" s="2">
        <v>396</v>
      </c>
      <c r="B238" s="2" t="str">
        <f>"IN30189510976953"</f>
        <v>IN30189510976953</v>
      </c>
      <c r="C238" s="2" t="s">
        <v>902</v>
      </c>
      <c r="D238" s="2" t="s">
        <v>903</v>
      </c>
      <c r="E238" s="2" t="s">
        <v>904</v>
      </c>
      <c r="F238" s="2" t="s">
        <v>905</v>
      </c>
      <c r="G238" s="2"/>
      <c r="H238" s="2">
        <v>670007</v>
      </c>
      <c r="I238" s="2">
        <v>75</v>
      </c>
      <c r="J238" s="2">
        <v>75</v>
      </c>
    </row>
    <row r="239" spans="1:10">
      <c r="A239" s="2">
        <v>497</v>
      </c>
      <c r="B239" s="2" t="str">
        <f>"1202300000723188"</f>
        <v>1202300000723188</v>
      </c>
      <c r="C239" s="2" t="s">
        <v>906</v>
      </c>
      <c r="D239" s="2" t="s">
        <v>907</v>
      </c>
      <c r="E239" s="2" t="s">
        <v>908</v>
      </c>
      <c r="F239" s="2" t="s">
        <v>909</v>
      </c>
      <c r="G239" s="2" t="s">
        <v>19</v>
      </c>
      <c r="H239" s="2">
        <v>400091</v>
      </c>
      <c r="I239" s="2">
        <v>100</v>
      </c>
      <c r="J239" s="2">
        <v>100</v>
      </c>
    </row>
    <row r="240" spans="1:10">
      <c r="A240" s="2">
        <v>535</v>
      </c>
      <c r="B240" s="2" t="str">
        <f>"IN30047641713292"</f>
        <v>IN30047641713292</v>
      </c>
      <c r="C240" s="2" t="s">
        <v>910</v>
      </c>
      <c r="D240" s="2" t="s">
        <v>911</v>
      </c>
      <c r="E240" s="2" t="s">
        <v>912</v>
      </c>
      <c r="F240" s="2" t="s">
        <v>913</v>
      </c>
      <c r="G240" s="2"/>
      <c r="H240" s="2">
        <v>110006</v>
      </c>
      <c r="I240" s="2">
        <v>600</v>
      </c>
      <c r="J240" s="2">
        <v>600</v>
      </c>
    </row>
    <row r="241" spans="1:10">
      <c r="A241" s="2">
        <v>554</v>
      </c>
      <c r="B241" s="2" t="str">
        <f>"0006871"</f>
        <v>0006871</v>
      </c>
      <c r="C241" s="2" t="s">
        <v>914</v>
      </c>
      <c r="D241" s="2" t="s">
        <v>915</v>
      </c>
      <c r="E241" s="2" t="s">
        <v>92</v>
      </c>
      <c r="F241" s="2"/>
      <c r="G241" s="2" t="s">
        <v>92</v>
      </c>
      <c r="H241" s="2">
        <v>110019</v>
      </c>
      <c r="I241" s="2">
        <v>600</v>
      </c>
      <c r="J241" s="2">
        <v>600</v>
      </c>
    </row>
    <row r="242" spans="1:10">
      <c r="A242" s="2">
        <v>90</v>
      </c>
      <c r="B242" s="2" t="str">
        <f>"0009461"</f>
        <v>0009461</v>
      </c>
      <c r="C242" s="2" t="s">
        <v>916</v>
      </c>
      <c r="D242" s="2" t="s">
        <v>917</v>
      </c>
      <c r="E242" s="2" t="s">
        <v>918</v>
      </c>
      <c r="F242" s="2" t="s">
        <v>919</v>
      </c>
      <c r="G242" s="2" t="s">
        <v>31</v>
      </c>
      <c r="H242" s="2">
        <v>141002</v>
      </c>
      <c r="I242" s="2">
        <v>100</v>
      </c>
      <c r="J242" s="2">
        <v>100</v>
      </c>
    </row>
    <row r="243" spans="1:10">
      <c r="A243" s="2">
        <v>98</v>
      </c>
      <c r="B243" s="2" t="str">
        <f>"0001994"</f>
        <v>0001994</v>
      </c>
      <c r="C243" s="2" t="s">
        <v>920</v>
      </c>
      <c r="D243" s="2" t="s">
        <v>921</v>
      </c>
      <c r="E243" s="2" t="s">
        <v>502</v>
      </c>
      <c r="F243" s="2"/>
      <c r="G243" s="2" t="s">
        <v>502</v>
      </c>
      <c r="H243" s="2">
        <v>160001</v>
      </c>
      <c r="I243" s="2">
        <v>600</v>
      </c>
      <c r="J243" s="2">
        <v>600</v>
      </c>
    </row>
    <row r="244" spans="1:10">
      <c r="A244" s="2">
        <v>101</v>
      </c>
      <c r="B244" s="2" t="str">
        <f>"0002151"</f>
        <v>0002151</v>
      </c>
      <c r="C244" s="2" t="s">
        <v>922</v>
      </c>
      <c r="D244" s="2" t="s">
        <v>923</v>
      </c>
      <c r="E244" s="2" t="s">
        <v>502</v>
      </c>
      <c r="F244" s="2"/>
      <c r="G244" s="2" t="s">
        <v>502</v>
      </c>
      <c r="H244" s="2">
        <v>160036</v>
      </c>
      <c r="I244" s="2">
        <v>600</v>
      </c>
      <c r="J244" s="2">
        <v>600</v>
      </c>
    </row>
    <row r="245" spans="1:10">
      <c r="A245" s="2">
        <v>105</v>
      </c>
      <c r="B245" s="2" t="str">
        <f>"0005967"</f>
        <v>0005967</v>
      </c>
      <c r="C245" s="2" t="s">
        <v>924</v>
      </c>
      <c r="D245" s="2" t="s">
        <v>509</v>
      </c>
      <c r="E245" s="2" t="s">
        <v>510</v>
      </c>
      <c r="F245" s="2" t="s">
        <v>511</v>
      </c>
      <c r="G245" s="2" t="s">
        <v>507</v>
      </c>
      <c r="H245" s="2">
        <v>221001</v>
      </c>
      <c r="I245" s="2">
        <v>600</v>
      </c>
      <c r="J245" s="2">
        <v>600</v>
      </c>
    </row>
    <row r="246" spans="1:10">
      <c r="A246" s="2">
        <v>108</v>
      </c>
      <c r="B246" s="2" t="str">
        <f>"0005970"</f>
        <v>0005970</v>
      </c>
      <c r="C246" s="2" t="s">
        <v>925</v>
      </c>
      <c r="D246" s="2" t="s">
        <v>509</v>
      </c>
      <c r="E246" s="2" t="s">
        <v>510</v>
      </c>
      <c r="F246" s="2" t="s">
        <v>511</v>
      </c>
      <c r="G246" s="2" t="s">
        <v>507</v>
      </c>
      <c r="H246" s="2">
        <v>221001</v>
      </c>
      <c r="I246" s="2">
        <v>600</v>
      </c>
      <c r="J246" s="2">
        <v>600</v>
      </c>
    </row>
    <row r="247" spans="1:10">
      <c r="A247" s="2">
        <v>111</v>
      </c>
      <c r="B247" s="2" t="str">
        <f>"0002520"</f>
        <v>0002520</v>
      </c>
      <c r="C247" s="2" t="s">
        <v>926</v>
      </c>
      <c r="D247" s="2" t="s">
        <v>863</v>
      </c>
      <c r="E247" s="2" t="s">
        <v>861</v>
      </c>
      <c r="F247" s="2"/>
      <c r="G247" s="2" t="s">
        <v>861</v>
      </c>
      <c r="H247" s="2">
        <v>248001</v>
      </c>
      <c r="I247" s="2">
        <v>1200</v>
      </c>
      <c r="J247" s="2">
        <v>1200</v>
      </c>
    </row>
    <row r="248" spans="1:10">
      <c r="A248" s="2">
        <v>114</v>
      </c>
      <c r="B248" s="2" t="str">
        <f>"0005516"</f>
        <v>0005516</v>
      </c>
      <c r="C248" s="2" t="s">
        <v>927</v>
      </c>
      <c r="D248" s="2" t="s">
        <v>928</v>
      </c>
      <c r="E248" s="2" t="s">
        <v>929</v>
      </c>
      <c r="F248" s="2" t="s">
        <v>930</v>
      </c>
      <c r="G248" s="2" t="s">
        <v>181</v>
      </c>
      <c r="H248" s="2">
        <v>302002</v>
      </c>
      <c r="I248" s="2">
        <v>100</v>
      </c>
      <c r="J248" s="2">
        <v>100</v>
      </c>
    </row>
    <row r="249" spans="1:10">
      <c r="A249" s="2">
        <v>115</v>
      </c>
      <c r="B249" s="2" t="str">
        <f>"0005638"</f>
        <v>0005638</v>
      </c>
      <c r="C249" s="2" t="s">
        <v>931</v>
      </c>
      <c r="D249" s="2" t="s">
        <v>932</v>
      </c>
      <c r="E249" s="2" t="s">
        <v>933</v>
      </c>
      <c r="F249" s="2" t="s">
        <v>181</v>
      </c>
      <c r="G249" s="2" t="s">
        <v>181</v>
      </c>
      <c r="H249" s="2">
        <v>302002</v>
      </c>
      <c r="I249" s="2">
        <v>600</v>
      </c>
      <c r="J249" s="2">
        <v>600</v>
      </c>
    </row>
    <row r="250" spans="1:10">
      <c r="A250" s="2">
        <v>117</v>
      </c>
      <c r="B250" s="2" t="str">
        <f>"0006094"</f>
        <v>0006094</v>
      </c>
      <c r="C250" s="2" t="s">
        <v>934</v>
      </c>
      <c r="D250" s="2" t="s">
        <v>935</v>
      </c>
      <c r="E250" s="2" t="s">
        <v>936</v>
      </c>
      <c r="F250" s="2"/>
      <c r="G250" s="2" t="s">
        <v>181</v>
      </c>
      <c r="H250" s="2">
        <v>302004</v>
      </c>
      <c r="I250" s="2">
        <v>600</v>
      </c>
      <c r="J250" s="2">
        <v>600</v>
      </c>
    </row>
    <row r="251" spans="1:10">
      <c r="A251" s="2">
        <v>122</v>
      </c>
      <c r="B251" s="2" t="str">
        <f>"0005378"</f>
        <v>0005378</v>
      </c>
      <c r="C251" s="2" t="s">
        <v>937</v>
      </c>
      <c r="D251" s="2" t="s">
        <v>938</v>
      </c>
      <c r="E251" s="2" t="s">
        <v>939</v>
      </c>
      <c r="F251" s="2"/>
      <c r="G251" s="2" t="s">
        <v>181</v>
      </c>
      <c r="H251" s="2">
        <v>302020</v>
      </c>
      <c r="I251" s="2">
        <v>100</v>
      </c>
      <c r="J251" s="2">
        <v>100</v>
      </c>
    </row>
    <row r="252" spans="1:10">
      <c r="A252" s="2">
        <v>130</v>
      </c>
      <c r="B252" s="2" t="str">
        <f>"0004774"</f>
        <v>0004774</v>
      </c>
      <c r="C252" s="2" t="s">
        <v>940</v>
      </c>
      <c r="D252" s="2" t="s">
        <v>941</v>
      </c>
      <c r="E252" s="2" t="s">
        <v>104</v>
      </c>
      <c r="F252" s="2"/>
      <c r="G252" s="2" t="s">
        <v>104</v>
      </c>
      <c r="H252" s="2">
        <v>380001</v>
      </c>
      <c r="I252" s="2">
        <v>600</v>
      </c>
      <c r="J252" s="2">
        <v>600</v>
      </c>
    </row>
    <row r="253" spans="1:10">
      <c r="A253" s="2">
        <v>133</v>
      </c>
      <c r="B253" s="2" t="str">
        <f>"0014037"</f>
        <v>0014037</v>
      </c>
      <c r="C253" s="2" t="s">
        <v>585</v>
      </c>
      <c r="D253" s="2" t="s">
        <v>586</v>
      </c>
      <c r="E253" s="2" t="s">
        <v>587</v>
      </c>
      <c r="F253" s="2" t="s">
        <v>588</v>
      </c>
      <c r="G253" s="2" t="s">
        <v>104</v>
      </c>
      <c r="H253" s="2">
        <v>380004</v>
      </c>
      <c r="I253" s="2">
        <v>250</v>
      </c>
      <c r="J253" s="2">
        <v>250</v>
      </c>
    </row>
    <row r="254" spans="1:10">
      <c r="A254" s="2">
        <v>94</v>
      </c>
      <c r="B254" s="2" t="str">
        <f>"0002729"</f>
        <v>0002729</v>
      </c>
      <c r="C254" s="2" t="s">
        <v>942</v>
      </c>
      <c r="D254" s="2" t="s">
        <v>943</v>
      </c>
      <c r="E254" s="2" t="s">
        <v>944</v>
      </c>
      <c r="F254" s="2"/>
      <c r="G254" s="2" t="s">
        <v>31</v>
      </c>
      <c r="H254" s="2">
        <v>141003</v>
      </c>
      <c r="I254" s="2">
        <v>600</v>
      </c>
      <c r="J254" s="2">
        <v>600</v>
      </c>
    </row>
    <row r="255" spans="1:10">
      <c r="A255" s="2">
        <v>99</v>
      </c>
      <c r="B255" s="2" t="str">
        <f>"0002137"</f>
        <v>0002137</v>
      </c>
      <c r="C255" s="2" t="s">
        <v>945</v>
      </c>
      <c r="D255" s="2" t="s">
        <v>946</v>
      </c>
      <c r="E255" s="2" t="s">
        <v>947</v>
      </c>
      <c r="F255" s="2"/>
      <c r="G255" s="2" t="s">
        <v>502</v>
      </c>
      <c r="H255" s="2">
        <v>160018</v>
      </c>
      <c r="I255" s="2">
        <v>200</v>
      </c>
      <c r="J255" s="2">
        <v>200</v>
      </c>
    </row>
    <row r="256" spans="1:10">
      <c r="A256" s="2">
        <v>116</v>
      </c>
      <c r="B256" s="2" t="str">
        <f>"0005639"</f>
        <v>0005639</v>
      </c>
      <c r="C256" s="2" t="s">
        <v>948</v>
      </c>
      <c r="D256" s="2" t="s">
        <v>932</v>
      </c>
      <c r="E256" s="2" t="s">
        <v>933</v>
      </c>
      <c r="F256" s="2" t="s">
        <v>181</v>
      </c>
      <c r="G256" s="2" t="s">
        <v>181</v>
      </c>
      <c r="H256" s="2">
        <v>302002</v>
      </c>
      <c r="I256" s="2">
        <v>600</v>
      </c>
      <c r="J256" s="2">
        <v>600</v>
      </c>
    </row>
    <row r="257" spans="1:10">
      <c r="A257" s="2">
        <v>119</v>
      </c>
      <c r="B257" s="2" t="str">
        <f>"0007355"</f>
        <v>0007355</v>
      </c>
      <c r="C257" s="2" t="s">
        <v>949</v>
      </c>
      <c r="D257" s="2" t="s">
        <v>516</v>
      </c>
      <c r="E257" s="2" t="s">
        <v>181</v>
      </c>
      <c r="F257" s="2"/>
      <c r="G257" s="2" t="s">
        <v>181</v>
      </c>
      <c r="H257" s="2">
        <v>302004</v>
      </c>
      <c r="I257" s="2">
        <v>1200</v>
      </c>
      <c r="J257" s="2">
        <v>1200</v>
      </c>
    </row>
    <row r="258" spans="1:10">
      <c r="A258" s="2">
        <v>131</v>
      </c>
      <c r="B258" s="2" t="str">
        <f>"0009335"</f>
        <v>0009335</v>
      </c>
      <c r="C258" s="2" t="s">
        <v>950</v>
      </c>
      <c r="D258" s="2" t="s">
        <v>951</v>
      </c>
      <c r="E258" s="2" t="s">
        <v>952</v>
      </c>
      <c r="F258" s="2" t="s">
        <v>953</v>
      </c>
      <c r="G258" s="2" t="s">
        <v>104</v>
      </c>
      <c r="H258" s="2">
        <v>380004</v>
      </c>
      <c r="I258" s="2">
        <v>100</v>
      </c>
      <c r="J258" s="2">
        <v>100</v>
      </c>
    </row>
    <row r="259" spans="1:10">
      <c r="A259" s="2">
        <v>140</v>
      </c>
      <c r="B259" s="2" t="str">
        <f>"0001539"</f>
        <v>0001539</v>
      </c>
      <c r="C259" s="2" t="s">
        <v>954</v>
      </c>
      <c r="D259" s="2" t="s">
        <v>955</v>
      </c>
      <c r="E259" s="2" t="s">
        <v>956</v>
      </c>
      <c r="F259" s="2" t="s">
        <v>104</v>
      </c>
      <c r="G259" s="2" t="s">
        <v>104</v>
      </c>
      <c r="H259" s="2">
        <v>380015</v>
      </c>
      <c r="I259" s="2">
        <v>600</v>
      </c>
      <c r="J259" s="2">
        <v>600</v>
      </c>
    </row>
    <row r="260" spans="1:10">
      <c r="A260" s="2">
        <v>141</v>
      </c>
      <c r="B260" s="2" t="str">
        <f>"0004553"</f>
        <v>0004553</v>
      </c>
      <c r="C260" s="2" t="s">
        <v>958</v>
      </c>
      <c r="D260" s="2" t="s">
        <v>959</v>
      </c>
      <c r="E260" s="2" t="s">
        <v>960</v>
      </c>
      <c r="F260" s="2" t="s">
        <v>961</v>
      </c>
      <c r="G260" s="2" t="s">
        <v>957</v>
      </c>
      <c r="H260" s="2">
        <v>382715</v>
      </c>
      <c r="I260" s="2">
        <v>750</v>
      </c>
      <c r="J260" s="2">
        <v>750</v>
      </c>
    </row>
    <row r="261" spans="1:10">
      <c r="A261" s="2">
        <v>163</v>
      </c>
      <c r="B261" s="2" t="str">
        <f>"0006281"</f>
        <v>0006281</v>
      </c>
      <c r="C261" s="2" t="s">
        <v>962</v>
      </c>
      <c r="D261" s="2" t="s">
        <v>963</v>
      </c>
      <c r="E261" s="2" t="s">
        <v>808</v>
      </c>
      <c r="F261" s="2"/>
      <c r="G261" s="2" t="s">
        <v>19</v>
      </c>
      <c r="H261" s="2">
        <v>400033</v>
      </c>
      <c r="I261" s="2">
        <v>600</v>
      </c>
      <c r="J261" s="2">
        <v>600</v>
      </c>
    </row>
    <row r="262" spans="1:10">
      <c r="A262" s="2">
        <v>166</v>
      </c>
      <c r="B262" s="2" t="str">
        <f>"0006232"</f>
        <v>0006232</v>
      </c>
      <c r="C262" s="2" t="s">
        <v>964</v>
      </c>
      <c r="D262" s="2" t="s">
        <v>965</v>
      </c>
      <c r="E262" s="2" t="s">
        <v>966</v>
      </c>
      <c r="F262" s="2" t="s">
        <v>808</v>
      </c>
      <c r="G262" s="2" t="s">
        <v>19</v>
      </c>
      <c r="H262" s="2">
        <v>400052</v>
      </c>
      <c r="I262" s="2">
        <v>600</v>
      </c>
      <c r="J262" s="2">
        <v>600</v>
      </c>
    </row>
    <row r="263" spans="1:10">
      <c r="A263" s="2">
        <v>171</v>
      </c>
      <c r="B263" s="2" t="str">
        <f>"0014144"</f>
        <v>0014144</v>
      </c>
      <c r="C263" s="2" t="s">
        <v>967</v>
      </c>
      <c r="D263" s="2" t="s">
        <v>968</v>
      </c>
      <c r="E263" s="2" t="s">
        <v>969</v>
      </c>
      <c r="F263" s="2" t="s">
        <v>970</v>
      </c>
      <c r="G263" s="2" t="s">
        <v>19</v>
      </c>
      <c r="H263" s="2">
        <v>400056</v>
      </c>
      <c r="I263" s="2">
        <v>300</v>
      </c>
      <c r="J263" s="2">
        <v>300</v>
      </c>
    </row>
    <row r="264" spans="1:10">
      <c r="A264" s="2">
        <v>175</v>
      </c>
      <c r="B264" s="2" t="str">
        <f>"0011277"</f>
        <v>0011277</v>
      </c>
      <c r="C264" s="2" t="s">
        <v>971</v>
      </c>
      <c r="D264" s="2" t="s">
        <v>972</v>
      </c>
      <c r="E264" s="2" t="s">
        <v>973</v>
      </c>
      <c r="F264" s="2" t="s">
        <v>19</v>
      </c>
      <c r="G264" s="2" t="s">
        <v>19</v>
      </c>
      <c r="H264" s="2">
        <v>400067</v>
      </c>
      <c r="I264" s="2">
        <v>200</v>
      </c>
      <c r="J264" s="2">
        <v>200</v>
      </c>
    </row>
    <row r="265" spans="1:10">
      <c r="A265" s="2">
        <v>177</v>
      </c>
      <c r="B265" s="2" t="str">
        <f>"0015209"</f>
        <v>0015209</v>
      </c>
      <c r="C265" s="2" t="s">
        <v>974</v>
      </c>
      <c r="D265" s="2" t="s">
        <v>975</v>
      </c>
      <c r="E265" s="2" t="s">
        <v>976</v>
      </c>
      <c r="F265" s="2" t="s">
        <v>977</v>
      </c>
      <c r="G265" s="2" t="s">
        <v>19</v>
      </c>
      <c r="H265" s="2">
        <v>400077</v>
      </c>
      <c r="I265" s="2">
        <v>1</v>
      </c>
      <c r="J265" s="2">
        <v>1</v>
      </c>
    </row>
    <row r="266" spans="1:10">
      <c r="A266" s="2">
        <v>136</v>
      </c>
      <c r="B266" s="2" t="str">
        <f>"0001434"</f>
        <v>0001434</v>
      </c>
      <c r="C266" s="2" t="s">
        <v>978</v>
      </c>
      <c r="D266" s="2" t="s">
        <v>869</v>
      </c>
      <c r="E266" s="2" t="s">
        <v>870</v>
      </c>
      <c r="F266" s="2" t="s">
        <v>871</v>
      </c>
      <c r="G266" s="2" t="s">
        <v>104</v>
      </c>
      <c r="H266" s="2">
        <v>380013</v>
      </c>
      <c r="I266" s="2">
        <v>600</v>
      </c>
      <c r="J266" s="2">
        <v>600</v>
      </c>
    </row>
    <row r="267" spans="1:10">
      <c r="A267" s="2">
        <v>138</v>
      </c>
      <c r="B267" s="2" t="str">
        <f>"0004587"</f>
        <v>0004587</v>
      </c>
      <c r="C267" s="2" t="s">
        <v>979</v>
      </c>
      <c r="D267" s="2" t="s">
        <v>980</v>
      </c>
      <c r="E267" s="2" t="s">
        <v>981</v>
      </c>
      <c r="F267" s="2" t="s">
        <v>982</v>
      </c>
      <c r="G267" s="2" t="s">
        <v>104</v>
      </c>
      <c r="H267" s="2">
        <v>380013</v>
      </c>
      <c r="I267" s="2">
        <v>600</v>
      </c>
      <c r="J267" s="2">
        <v>600</v>
      </c>
    </row>
    <row r="268" spans="1:10">
      <c r="A268" s="2">
        <v>143</v>
      </c>
      <c r="B268" s="2" t="str">
        <f>"0011471"</f>
        <v>0011471</v>
      </c>
      <c r="C268" s="2" t="s">
        <v>984</v>
      </c>
      <c r="D268" s="2" t="s">
        <v>985</v>
      </c>
      <c r="E268" s="2" t="s">
        <v>986</v>
      </c>
      <c r="F268" s="2" t="s">
        <v>987</v>
      </c>
      <c r="G268" s="2" t="s">
        <v>983</v>
      </c>
      <c r="H268" s="2">
        <v>390001</v>
      </c>
      <c r="I268" s="2">
        <v>100</v>
      </c>
      <c r="J268" s="2">
        <v>100</v>
      </c>
    </row>
    <row r="269" spans="1:10">
      <c r="A269" s="2">
        <v>145</v>
      </c>
      <c r="B269" s="2" t="str">
        <f>"0003642"</f>
        <v>0003642</v>
      </c>
      <c r="C269" s="2" t="s">
        <v>988</v>
      </c>
      <c r="D269" s="2" t="s">
        <v>989</v>
      </c>
      <c r="E269" s="2" t="s">
        <v>990</v>
      </c>
      <c r="F269" s="2"/>
      <c r="G269" s="2" t="s">
        <v>477</v>
      </c>
      <c r="H269" s="2">
        <v>395003</v>
      </c>
      <c r="I269" s="2">
        <v>500</v>
      </c>
      <c r="J269" s="2">
        <v>500</v>
      </c>
    </row>
    <row r="270" spans="1:10">
      <c r="A270" s="2">
        <v>150</v>
      </c>
      <c r="B270" s="2" t="str">
        <f>"0010000"</f>
        <v>0010000</v>
      </c>
      <c r="C270" s="2" t="s">
        <v>991</v>
      </c>
      <c r="D270" s="2" t="s">
        <v>992</v>
      </c>
      <c r="E270" s="2" t="s">
        <v>993</v>
      </c>
      <c r="F270" s="2" t="s">
        <v>808</v>
      </c>
      <c r="G270" s="2" t="s">
        <v>19</v>
      </c>
      <c r="H270" s="2">
        <v>400002</v>
      </c>
      <c r="I270" s="2">
        <v>100</v>
      </c>
      <c r="J270" s="2">
        <v>100</v>
      </c>
    </row>
    <row r="271" spans="1:10">
      <c r="A271" s="2">
        <v>153</v>
      </c>
      <c r="B271" s="2" t="str">
        <f>"0010483"</f>
        <v>0010483</v>
      </c>
      <c r="C271" s="2" t="s">
        <v>994</v>
      </c>
      <c r="D271" s="2" t="s">
        <v>995</v>
      </c>
      <c r="E271" s="2" t="s">
        <v>996</v>
      </c>
      <c r="F271" s="2" t="s">
        <v>997</v>
      </c>
      <c r="G271" s="2" t="s">
        <v>19</v>
      </c>
      <c r="H271" s="2">
        <v>400007</v>
      </c>
      <c r="I271" s="2">
        <v>100</v>
      </c>
      <c r="J271" s="2">
        <v>100</v>
      </c>
    </row>
    <row r="272" spans="1:10">
      <c r="A272" s="2">
        <v>168</v>
      </c>
      <c r="B272" s="2" t="str">
        <f>"0008143"</f>
        <v>0008143</v>
      </c>
      <c r="C272" s="2" t="s">
        <v>998</v>
      </c>
      <c r="D272" s="2" t="s">
        <v>999</v>
      </c>
      <c r="E272" s="2" t="s">
        <v>1000</v>
      </c>
      <c r="F272" s="2" t="s">
        <v>1001</v>
      </c>
      <c r="G272" s="2" t="s">
        <v>19</v>
      </c>
      <c r="H272" s="2">
        <v>400054</v>
      </c>
      <c r="I272" s="2">
        <v>600</v>
      </c>
      <c r="J272" s="2">
        <v>600</v>
      </c>
    </row>
    <row r="273" spans="1:10">
      <c r="A273" s="2">
        <v>173</v>
      </c>
      <c r="B273" s="2" t="str">
        <f>"0006064"</f>
        <v>0006064</v>
      </c>
      <c r="C273" s="2" t="s">
        <v>1002</v>
      </c>
      <c r="D273" s="2" t="s">
        <v>1003</v>
      </c>
      <c r="E273" s="2" t="s">
        <v>1004</v>
      </c>
      <c r="F273" s="2" t="s">
        <v>808</v>
      </c>
      <c r="G273" s="2" t="s">
        <v>19</v>
      </c>
      <c r="H273" s="2">
        <v>400061</v>
      </c>
      <c r="I273" s="2">
        <v>600</v>
      </c>
      <c r="J273" s="2">
        <v>600</v>
      </c>
    </row>
    <row r="274" spans="1:10">
      <c r="A274" s="2">
        <v>180</v>
      </c>
      <c r="B274" s="2" t="str">
        <f>"0000149"</f>
        <v>0000149</v>
      </c>
      <c r="C274" s="2" t="s">
        <v>1005</v>
      </c>
      <c r="D274" s="2" t="s">
        <v>1006</v>
      </c>
      <c r="E274" s="2" t="s">
        <v>1007</v>
      </c>
      <c r="F274" s="2" t="s">
        <v>1008</v>
      </c>
      <c r="G274" s="2" t="s">
        <v>19</v>
      </c>
      <c r="H274" s="2">
        <v>400080</v>
      </c>
      <c r="I274" s="2">
        <v>1200</v>
      </c>
      <c r="J274" s="2">
        <v>1200</v>
      </c>
    </row>
    <row r="275" spans="1:10">
      <c r="A275" s="2">
        <v>195</v>
      </c>
      <c r="B275" s="2" t="str">
        <f>"0002304"</f>
        <v>0002304</v>
      </c>
      <c r="C275" s="2" t="s">
        <v>1009</v>
      </c>
      <c r="D275" s="2" t="s">
        <v>1010</v>
      </c>
      <c r="E275" s="2" t="s">
        <v>1011</v>
      </c>
      <c r="F275" s="2" t="s">
        <v>65</v>
      </c>
      <c r="G275" s="2" t="s">
        <v>65</v>
      </c>
      <c r="H275" s="2">
        <v>500016</v>
      </c>
      <c r="I275" s="2">
        <v>100</v>
      </c>
      <c r="J275" s="2">
        <v>100</v>
      </c>
    </row>
    <row r="276" spans="1:10" ht="27.6">
      <c r="A276" s="2">
        <v>205</v>
      </c>
      <c r="B276" s="2" t="str">
        <f>"0015631"</f>
        <v>0015631</v>
      </c>
      <c r="C276" s="2" t="s">
        <v>1012</v>
      </c>
      <c r="D276" s="2" t="s">
        <v>1013</v>
      </c>
      <c r="E276" s="2" t="s">
        <v>1014</v>
      </c>
      <c r="F276" s="2" t="s">
        <v>1015</v>
      </c>
      <c r="G276" s="2" t="s">
        <v>75</v>
      </c>
      <c r="H276" s="2">
        <v>560085</v>
      </c>
      <c r="I276" s="2">
        <v>50</v>
      </c>
      <c r="J276" s="2">
        <v>50</v>
      </c>
    </row>
    <row r="277" spans="1:10">
      <c r="A277" s="2">
        <v>11</v>
      </c>
      <c r="B277" s="2" t="str">
        <f>"IN30246110484678"</f>
        <v>IN30246110484678</v>
      </c>
      <c r="C277" s="2" t="s">
        <v>1016</v>
      </c>
      <c r="D277" s="2" t="s">
        <v>1017</v>
      </c>
      <c r="E277" s="2" t="s">
        <v>1018</v>
      </c>
      <c r="F277" s="2" t="s">
        <v>1019</v>
      </c>
      <c r="G277" s="2"/>
      <c r="H277" s="2">
        <v>380007</v>
      </c>
      <c r="I277" s="2">
        <v>1</v>
      </c>
      <c r="J277" s="2">
        <v>0</v>
      </c>
    </row>
    <row r="278" spans="1:10">
      <c r="A278" s="2">
        <v>13</v>
      </c>
      <c r="B278" s="2" t="str">
        <f>"1207170000176637"</f>
        <v>1207170000176637</v>
      </c>
      <c r="C278" s="2" t="s">
        <v>1020</v>
      </c>
      <c r="D278" s="2" t="s">
        <v>1021</v>
      </c>
      <c r="E278" s="2" t="s">
        <v>1022</v>
      </c>
      <c r="F278" s="2"/>
      <c r="G278" s="2" t="s">
        <v>477</v>
      </c>
      <c r="H278" s="2">
        <v>395001</v>
      </c>
      <c r="I278" s="2">
        <v>1</v>
      </c>
      <c r="J278" s="2">
        <v>0</v>
      </c>
    </row>
    <row r="279" spans="1:10">
      <c r="A279" s="2">
        <v>18</v>
      </c>
      <c r="B279" s="2" t="str">
        <f>"IN30154939203601"</f>
        <v>IN30154939203601</v>
      </c>
      <c r="C279" s="2" t="s">
        <v>1023</v>
      </c>
      <c r="D279" s="2" t="s">
        <v>1024</v>
      </c>
      <c r="E279" s="2" t="s">
        <v>1025</v>
      </c>
      <c r="F279" s="2" t="s">
        <v>1026</v>
      </c>
      <c r="G279" s="2"/>
      <c r="H279" s="2">
        <v>400026</v>
      </c>
      <c r="I279" s="2">
        <v>1</v>
      </c>
      <c r="J279" s="2">
        <v>0</v>
      </c>
    </row>
    <row r="280" spans="1:10">
      <c r="A280" s="2">
        <v>26</v>
      </c>
      <c r="B280" s="2" t="str">
        <f>"IN30051388531351"</f>
        <v>IN30051388531351</v>
      </c>
      <c r="C280" s="2" t="s">
        <v>1027</v>
      </c>
      <c r="D280" s="2" t="s">
        <v>1028</v>
      </c>
      <c r="E280" s="2" t="s">
        <v>251</v>
      </c>
      <c r="F280" s="2" t="s">
        <v>1029</v>
      </c>
      <c r="G280" s="2"/>
      <c r="H280" s="2">
        <v>452001</v>
      </c>
      <c r="I280" s="2">
        <v>1</v>
      </c>
      <c r="J280" s="2">
        <v>0</v>
      </c>
    </row>
    <row r="281" spans="1:10">
      <c r="A281" s="2">
        <v>709</v>
      </c>
      <c r="B281" s="2" t="str">
        <f>"IN30115112716607"</f>
        <v>IN30115112716607</v>
      </c>
      <c r="C281" s="2" t="s">
        <v>934</v>
      </c>
      <c r="D281" s="2" t="s">
        <v>1030</v>
      </c>
      <c r="E281" s="2" t="s">
        <v>1031</v>
      </c>
      <c r="F281" s="2" t="s">
        <v>181</v>
      </c>
      <c r="G281" s="2"/>
      <c r="H281" s="2">
        <v>302004</v>
      </c>
      <c r="I281" s="2">
        <v>1200</v>
      </c>
      <c r="J281" s="2">
        <v>1200</v>
      </c>
    </row>
    <row r="282" spans="1:10">
      <c r="A282" s="2">
        <v>1143</v>
      </c>
      <c r="B282" s="2" t="str">
        <f>"IN30154917926783"</f>
        <v>IN30154917926783</v>
      </c>
      <c r="C282" s="2" t="s">
        <v>1032</v>
      </c>
      <c r="D282" s="2" t="s">
        <v>1033</v>
      </c>
      <c r="E282" s="2"/>
      <c r="F282" s="2" t="s">
        <v>212</v>
      </c>
      <c r="G282" s="2"/>
      <c r="H282" s="2">
        <v>440008</v>
      </c>
      <c r="I282" s="2">
        <v>600</v>
      </c>
      <c r="J282" s="2">
        <v>600</v>
      </c>
    </row>
    <row r="283" spans="1:10">
      <c r="A283" s="2">
        <v>1197</v>
      </c>
      <c r="B283" s="2" t="str">
        <f>"IN30177413529018"</f>
        <v>IN30177413529018</v>
      </c>
      <c r="C283" s="2" t="s">
        <v>1034</v>
      </c>
      <c r="D283" s="2" t="s">
        <v>1035</v>
      </c>
      <c r="E283" s="2" t="s">
        <v>1036</v>
      </c>
      <c r="F283" s="2" t="s">
        <v>1037</v>
      </c>
      <c r="G283" s="2"/>
      <c r="H283" s="2">
        <v>508207</v>
      </c>
      <c r="I283" s="2">
        <v>50</v>
      </c>
      <c r="J283" s="2">
        <v>50</v>
      </c>
    </row>
    <row r="284" spans="1:10">
      <c r="A284" s="2">
        <v>2292</v>
      </c>
      <c r="B284" s="2" t="str">
        <f>"IN30115126036552"</f>
        <v>IN30115126036552</v>
      </c>
      <c r="C284" s="2" t="s">
        <v>1038</v>
      </c>
      <c r="D284" s="2" t="s">
        <v>1039</v>
      </c>
      <c r="E284" s="2" t="s">
        <v>1040</v>
      </c>
      <c r="F284" s="2" t="s">
        <v>1041</v>
      </c>
      <c r="G284" s="2"/>
      <c r="H284" s="2">
        <v>110092</v>
      </c>
      <c r="I284" s="2">
        <v>100</v>
      </c>
      <c r="J284" s="2">
        <v>100</v>
      </c>
    </row>
    <row r="285" spans="1:10">
      <c r="A285" s="2">
        <v>2424</v>
      </c>
      <c r="B285" s="2" t="str">
        <f>"1201910104064443"</f>
        <v>1201910104064443</v>
      </c>
      <c r="C285" s="2" t="s">
        <v>1042</v>
      </c>
      <c r="D285" s="2" t="s">
        <v>1043</v>
      </c>
      <c r="E285" s="2" t="s">
        <v>1031</v>
      </c>
      <c r="F285" s="2" t="s">
        <v>1044</v>
      </c>
      <c r="G285" s="2" t="s">
        <v>554</v>
      </c>
      <c r="H285" s="2">
        <v>121102</v>
      </c>
      <c r="I285" s="2">
        <v>200</v>
      </c>
      <c r="J285" s="2">
        <v>200</v>
      </c>
    </row>
    <row r="286" spans="1:10" ht="27.6">
      <c r="A286" s="2">
        <v>4429</v>
      </c>
      <c r="B286" s="2" t="str">
        <f>"1208870118004340"</f>
        <v>1208870118004340</v>
      </c>
      <c r="C286" s="2" t="s">
        <v>1045</v>
      </c>
      <c r="D286" s="2" t="s">
        <v>1046</v>
      </c>
      <c r="E286" s="2" t="s">
        <v>1047</v>
      </c>
      <c r="F286" s="2" t="s">
        <v>335</v>
      </c>
      <c r="G286" s="2" t="s">
        <v>275</v>
      </c>
      <c r="H286" s="2">
        <v>342802</v>
      </c>
      <c r="I286" s="2">
        <v>1</v>
      </c>
      <c r="J286" s="2">
        <v>1</v>
      </c>
    </row>
    <row r="287" spans="1:10">
      <c r="A287" s="2">
        <v>4494</v>
      </c>
      <c r="B287" s="2" t="str">
        <f>"1208160000258021"</f>
        <v>1208160000258021</v>
      </c>
      <c r="C287" s="2" t="s">
        <v>1048</v>
      </c>
      <c r="D287" s="2" t="s">
        <v>1049</v>
      </c>
      <c r="E287" s="2" t="s">
        <v>1050</v>
      </c>
      <c r="F287" s="2" t="s">
        <v>429</v>
      </c>
      <c r="G287" s="2" t="s">
        <v>429</v>
      </c>
      <c r="H287" s="2">
        <v>360001</v>
      </c>
      <c r="I287" s="2">
        <v>1</v>
      </c>
      <c r="J287" s="2">
        <v>1</v>
      </c>
    </row>
    <row r="288" spans="1:10">
      <c r="A288" s="2">
        <v>6086</v>
      </c>
      <c r="B288" s="2" t="str">
        <f>"IN30051312236899"</f>
        <v>IN30051312236899</v>
      </c>
      <c r="C288" s="2" t="s">
        <v>1051</v>
      </c>
      <c r="D288" s="2" t="s">
        <v>1052</v>
      </c>
      <c r="E288" s="2" t="s">
        <v>1053</v>
      </c>
      <c r="F288" s="2" t="s">
        <v>1054</v>
      </c>
      <c r="G288" s="2"/>
      <c r="H288" s="2">
        <v>395006</v>
      </c>
      <c r="I288" s="2">
        <v>20</v>
      </c>
      <c r="J288" s="2">
        <v>20</v>
      </c>
    </row>
    <row r="289" spans="1:10">
      <c r="A289" s="2">
        <v>6974</v>
      </c>
      <c r="B289" s="2" t="str">
        <f>"IN30112715866915"</f>
        <v>IN30112715866915</v>
      </c>
      <c r="C289" s="2" t="s">
        <v>1055</v>
      </c>
      <c r="D289" s="2" t="s">
        <v>1056</v>
      </c>
      <c r="E289" s="2" t="s">
        <v>1057</v>
      </c>
      <c r="F289" s="2" t="s">
        <v>897</v>
      </c>
      <c r="G289" s="2"/>
      <c r="H289" s="2">
        <v>400059</v>
      </c>
      <c r="I289" s="2">
        <v>50</v>
      </c>
      <c r="J289" s="2">
        <v>50</v>
      </c>
    </row>
    <row r="290" spans="1:10">
      <c r="A290" s="2">
        <v>214</v>
      </c>
      <c r="B290" s="2" t="str">
        <f>"0012265"</f>
        <v>0012265</v>
      </c>
      <c r="C290" s="2" t="s">
        <v>1058</v>
      </c>
      <c r="D290" s="2" t="s">
        <v>1059</v>
      </c>
      <c r="E290" s="2" t="s">
        <v>1060</v>
      </c>
      <c r="F290" s="2" t="s">
        <v>1061</v>
      </c>
      <c r="G290" s="2" t="s">
        <v>23</v>
      </c>
      <c r="H290" s="2">
        <v>600023</v>
      </c>
      <c r="I290" s="2">
        <v>100</v>
      </c>
      <c r="J290" s="2">
        <v>100</v>
      </c>
    </row>
    <row r="291" spans="1:10">
      <c r="A291" s="2">
        <v>221</v>
      </c>
      <c r="B291" s="2" t="str">
        <f>"0000429"</f>
        <v>0000429</v>
      </c>
      <c r="C291" s="2" t="s">
        <v>1062</v>
      </c>
      <c r="D291" s="2" t="s">
        <v>1063</v>
      </c>
      <c r="E291" s="2" t="s">
        <v>324</v>
      </c>
      <c r="F291" s="2"/>
      <c r="G291" s="2" t="s">
        <v>217</v>
      </c>
      <c r="H291" s="2">
        <v>700009</v>
      </c>
      <c r="I291" s="2">
        <v>100</v>
      </c>
      <c r="J291" s="2">
        <v>100</v>
      </c>
    </row>
    <row r="292" spans="1:10">
      <c r="A292" s="2">
        <v>224</v>
      </c>
      <c r="B292" s="2" t="str">
        <f>"0002266"</f>
        <v>0002266</v>
      </c>
      <c r="C292" s="2" t="s">
        <v>1064</v>
      </c>
      <c r="D292" s="2" t="s">
        <v>1065</v>
      </c>
      <c r="E292" s="2" t="s">
        <v>1066</v>
      </c>
      <c r="F292" s="2" t="s">
        <v>1067</v>
      </c>
      <c r="G292" s="2" t="s">
        <v>217</v>
      </c>
      <c r="H292" s="2">
        <v>700054</v>
      </c>
      <c r="I292" s="2">
        <v>500</v>
      </c>
      <c r="J292" s="2">
        <v>500</v>
      </c>
    </row>
    <row r="293" spans="1:10">
      <c r="A293" s="2">
        <v>233</v>
      </c>
      <c r="B293" s="2" t="str">
        <f>"0010157"</f>
        <v>0010157</v>
      </c>
      <c r="C293" s="2" t="s">
        <v>722</v>
      </c>
      <c r="D293" s="2" t="s">
        <v>1068</v>
      </c>
      <c r="E293" s="2" t="s">
        <v>1069</v>
      </c>
      <c r="F293" s="2" t="s">
        <v>92</v>
      </c>
      <c r="G293" s="2" t="s">
        <v>92</v>
      </c>
      <c r="H293" s="2">
        <v>110063</v>
      </c>
      <c r="I293" s="2">
        <v>600</v>
      </c>
      <c r="J293" s="2">
        <v>600</v>
      </c>
    </row>
    <row r="294" spans="1:10">
      <c r="A294" s="2">
        <v>247</v>
      </c>
      <c r="B294" s="2" t="str">
        <f>"0008547"</f>
        <v>0008547</v>
      </c>
      <c r="C294" s="2" t="s">
        <v>1070</v>
      </c>
      <c r="D294" s="2" t="s">
        <v>1071</v>
      </c>
      <c r="E294" s="2" t="s">
        <v>1072</v>
      </c>
      <c r="F294" s="2"/>
      <c r="G294" s="2" t="s">
        <v>19</v>
      </c>
      <c r="H294" s="2">
        <v>400022</v>
      </c>
      <c r="I294" s="2">
        <v>200</v>
      </c>
      <c r="J294" s="2">
        <v>200</v>
      </c>
    </row>
    <row r="295" spans="1:10">
      <c r="A295" s="2">
        <v>9</v>
      </c>
      <c r="B295" s="2" t="str">
        <f>"1306130000052446"</f>
        <v>1306130000052446</v>
      </c>
      <c r="C295" s="2" t="s">
        <v>1073</v>
      </c>
      <c r="D295" s="2" t="s">
        <v>1073</v>
      </c>
      <c r="E295" s="2" t="s">
        <v>1074</v>
      </c>
      <c r="F295" s="2" t="s">
        <v>1075</v>
      </c>
      <c r="G295" s="2" t="s">
        <v>385</v>
      </c>
      <c r="H295" s="2">
        <v>208001</v>
      </c>
      <c r="I295" s="2">
        <v>1</v>
      </c>
      <c r="J295" s="2">
        <v>0</v>
      </c>
    </row>
    <row r="296" spans="1:10">
      <c r="A296" s="2">
        <v>16</v>
      </c>
      <c r="B296" s="2" t="str">
        <f>"1201170000134185"</f>
        <v>1201170000134185</v>
      </c>
      <c r="C296" s="2" t="s">
        <v>1076</v>
      </c>
      <c r="D296" s="2" t="s">
        <v>1077</v>
      </c>
      <c r="E296" s="2" t="s">
        <v>1078</v>
      </c>
      <c r="F296" s="2" t="s">
        <v>1079</v>
      </c>
      <c r="G296" s="2" t="s">
        <v>19</v>
      </c>
      <c r="H296" s="2">
        <v>400025</v>
      </c>
      <c r="I296" s="2">
        <v>1</v>
      </c>
      <c r="J296" s="2">
        <v>0</v>
      </c>
    </row>
    <row r="297" spans="1:10">
      <c r="A297" s="2">
        <v>19</v>
      </c>
      <c r="B297" s="2" t="str">
        <f>"IN30115113000946"</f>
        <v>IN30115113000946</v>
      </c>
      <c r="C297" s="2" t="s">
        <v>1080</v>
      </c>
      <c r="D297" s="2" t="s">
        <v>1081</v>
      </c>
      <c r="E297" s="2" t="s">
        <v>1082</v>
      </c>
      <c r="F297" s="2" t="s">
        <v>1083</v>
      </c>
      <c r="G297" s="2"/>
      <c r="H297" s="2">
        <v>400030</v>
      </c>
      <c r="I297" s="2">
        <v>1</v>
      </c>
      <c r="J297" s="2">
        <v>0</v>
      </c>
    </row>
    <row r="298" spans="1:10">
      <c r="A298" s="2">
        <v>20</v>
      </c>
      <c r="B298" s="2" t="str">
        <f>"IN30327010973169"</f>
        <v>IN30327010973169</v>
      </c>
      <c r="C298" s="2" t="s">
        <v>1084</v>
      </c>
      <c r="D298" s="2" t="s">
        <v>1085</v>
      </c>
      <c r="E298" s="2" t="s">
        <v>1086</v>
      </c>
      <c r="F298" s="2" t="s">
        <v>1087</v>
      </c>
      <c r="G298" s="2"/>
      <c r="H298" s="2">
        <v>400049</v>
      </c>
      <c r="I298" s="2">
        <v>1</v>
      </c>
      <c r="J298" s="2">
        <v>0</v>
      </c>
    </row>
    <row r="299" spans="1:10">
      <c r="A299" s="2">
        <v>183</v>
      </c>
      <c r="B299" s="2" t="str">
        <f>"0003766"</f>
        <v>0003766</v>
      </c>
      <c r="C299" s="2" t="s">
        <v>1088</v>
      </c>
      <c r="D299" s="2" t="s">
        <v>1089</v>
      </c>
      <c r="E299" s="2" t="s">
        <v>1090</v>
      </c>
      <c r="F299" s="2" t="s">
        <v>1091</v>
      </c>
      <c r="G299" s="2" t="s">
        <v>19</v>
      </c>
      <c r="H299" s="2">
        <v>400092</v>
      </c>
      <c r="I299" s="2">
        <v>100</v>
      </c>
      <c r="J299" s="2">
        <v>100</v>
      </c>
    </row>
    <row r="300" spans="1:10">
      <c r="A300" s="2">
        <v>198</v>
      </c>
      <c r="B300" s="2" t="str">
        <f>"0007615"</f>
        <v>0007615</v>
      </c>
      <c r="C300" s="2" t="s">
        <v>1093</v>
      </c>
      <c r="D300" s="2" t="s">
        <v>1093</v>
      </c>
      <c r="E300" s="2" t="s">
        <v>1094</v>
      </c>
      <c r="F300" s="2" t="s">
        <v>74</v>
      </c>
      <c r="G300" s="2" t="s">
        <v>1092</v>
      </c>
      <c r="H300" s="2">
        <v>517505</v>
      </c>
      <c r="I300" s="2">
        <v>600</v>
      </c>
      <c r="J300" s="2">
        <v>600</v>
      </c>
    </row>
    <row r="301" spans="1:10">
      <c r="A301" s="2">
        <v>199</v>
      </c>
      <c r="B301" s="2" t="str">
        <f>"0001755"</f>
        <v>0001755</v>
      </c>
      <c r="C301" s="2" t="s">
        <v>1095</v>
      </c>
      <c r="D301" s="2" t="s">
        <v>1096</v>
      </c>
      <c r="E301" s="2" t="s">
        <v>1097</v>
      </c>
      <c r="F301" s="2" t="s">
        <v>1098</v>
      </c>
      <c r="G301" s="2" t="s">
        <v>75</v>
      </c>
      <c r="H301" s="2">
        <v>560003</v>
      </c>
      <c r="I301" s="2">
        <v>600</v>
      </c>
      <c r="J301" s="2">
        <v>600</v>
      </c>
    </row>
    <row r="302" spans="1:10">
      <c r="A302" s="2">
        <v>213</v>
      </c>
      <c r="B302" s="2" t="str">
        <f>"0004154"</f>
        <v>0004154</v>
      </c>
      <c r="C302" s="2" t="s">
        <v>1099</v>
      </c>
      <c r="D302" s="2" t="s">
        <v>1100</v>
      </c>
      <c r="E302" s="2" t="s">
        <v>1101</v>
      </c>
      <c r="F302" s="2" t="s">
        <v>1102</v>
      </c>
      <c r="G302" s="2" t="s">
        <v>23</v>
      </c>
      <c r="H302" s="2">
        <v>600020</v>
      </c>
      <c r="I302" s="2">
        <v>600</v>
      </c>
      <c r="J302" s="2">
        <v>600</v>
      </c>
    </row>
    <row r="303" spans="1:10">
      <c r="A303" s="2">
        <v>218</v>
      </c>
      <c r="B303" s="2" t="str">
        <f>"0005125"</f>
        <v>0005125</v>
      </c>
      <c r="C303" s="2" t="s">
        <v>1103</v>
      </c>
      <c r="D303" s="2" t="s">
        <v>1104</v>
      </c>
      <c r="E303" s="2" t="s">
        <v>1105</v>
      </c>
      <c r="F303" s="2" t="s">
        <v>1106</v>
      </c>
      <c r="G303" s="2" t="s">
        <v>402</v>
      </c>
      <c r="H303" s="2">
        <v>680020</v>
      </c>
      <c r="I303" s="2">
        <v>1200</v>
      </c>
      <c r="J303" s="2">
        <v>1200</v>
      </c>
    </row>
    <row r="304" spans="1:10">
      <c r="A304" s="2">
        <v>228</v>
      </c>
      <c r="B304" s="2" t="str">
        <f>"0009189"</f>
        <v>0009189</v>
      </c>
      <c r="C304" s="2" t="s">
        <v>1107</v>
      </c>
      <c r="D304" s="2" t="s">
        <v>1108</v>
      </c>
      <c r="E304" s="2" t="s">
        <v>1109</v>
      </c>
      <c r="F304" s="2" t="s">
        <v>19</v>
      </c>
      <c r="G304" s="2" t="s">
        <v>19</v>
      </c>
      <c r="H304" s="2">
        <v>400004</v>
      </c>
      <c r="I304" s="2">
        <v>1200</v>
      </c>
      <c r="J304" s="2">
        <v>1200</v>
      </c>
    </row>
    <row r="305" spans="1:10">
      <c r="A305" s="2">
        <v>234</v>
      </c>
      <c r="B305" s="2" t="str">
        <f>"0008000"</f>
        <v>0008000</v>
      </c>
      <c r="C305" s="2" t="s">
        <v>1111</v>
      </c>
      <c r="D305" s="2" t="s">
        <v>1112</v>
      </c>
      <c r="E305" s="2" t="s">
        <v>1113</v>
      </c>
      <c r="F305" s="2" t="s">
        <v>1114</v>
      </c>
      <c r="G305" s="2" t="s">
        <v>1110</v>
      </c>
      <c r="H305" s="2">
        <v>133001</v>
      </c>
      <c r="I305" s="2">
        <v>100</v>
      </c>
      <c r="J305" s="2">
        <v>100</v>
      </c>
    </row>
    <row r="306" spans="1:10">
      <c r="A306" s="2">
        <v>235</v>
      </c>
      <c r="B306" s="2" t="str">
        <f>"0002473"</f>
        <v>0002473</v>
      </c>
      <c r="C306" s="2" t="s">
        <v>1115</v>
      </c>
      <c r="D306" s="2" t="s">
        <v>1116</v>
      </c>
      <c r="E306" s="2" t="s">
        <v>1117</v>
      </c>
      <c r="F306" s="2" t="s">
        <v>170</v>
      </c>
      <c r="G306" s="2" t="s">
        <v>31</v>
      </c>
      <c r="H306" s="2">
        <v>141001</v>
      </c>
      <c r="I306" s="2">
        <v>600</v>
      </c>
      <c r="J306" s="2">
        <v>600</v>
      </c>
    </row>
    <row r="307" spans="1:10">
      <c r="A307" s="2">
        <v>236</v>
      </c>
      <c r="B307" s="2" t="str">
        <f>"0009627"</f>
        <v>0009627</v>
      </c>
      <c r="C307" s="2" t="s">
        <v>1118</v>
      </c>
      <c r="D307" s="2" t="s">
        <v>1119</v>
      </c>
      <c r="E307" s="2" t="s">
        <v>1120</v>
      </c>
      <c r="F307" s="2" t="s">
        <v>1121</v>
      </c>
      <c r="G307" s="2" t="s">
        <v>31</v>
      </c>
      <c r="H307" s="2">
        <v>141010</v>
      </c>
      <c r="I307" s="2">
        <v>100</v>
      </c>
      <c r="J307" s="2">
        <v>100</v>
      </c>
    </row>
    <row r="308" spans="1:10">
      <c r="A308" s="2">
        <v>241</v>
      </c>
      <c r="B308" s="2" t="str">
        <f>"0000294"</f>
        <v>0000294</v>
      </c>
      <c r="C308" s="2" t="s">
        <v>1122</v>
      </c>
      <c r="D308" s="2" t="s">
        <v>1123</v>
      </c>
      <c r="E308" s="2" t="s">
        <v>1124</v>
      </c>
      <c r="F308" s="2"/>
      <c r="G308" s="2" t="s">
        <v>275</v>
      </c>
      <c r="H308" s="2">
        <v>342001</v>
      </c>
      <c r="I308" s="2">
        <v>100</v>
      </c>
      <c r="J308" s="2">
        <v>100</v>
      </c>
    </row>
    <row r="309" spans="1:10">
      <c r="A309" s="2">
        <v>243</v>
      </c>
      <c r="B309" s="2" t="str">
        <f>"0004701"</f>
        <v>0004701</v>
      </c>
      <c r="C309" s="2" t="s">
        <v>1125</v>
      </c>
      <c r="D309" s="2" t="s">
        <v>1126</v>
      </c>
      <c r="E309" s="2" t="s">
        <v>1127</v>
      </c>
      <c r="F309" s="2" t="s">
        <v>1128</v>
      </c>
      <c r="G309" s="2" t="s">
        <v>104</v>
      </c>
      <c r="H309" s="2">
        <v>380050</v>
      </c>
      <c r="I309" s="2">
        <v>100</v>
      </c>
      <c r="J309" s="2">
        <v>100</v>
      </c>
    </row>
    <row r="310" spans="1:10">
      <c r="A310" s="2">
        <v>184</v>
      </c>
      <c r="B310" s="2" t="str">
        <f>"0006511"</f>
        <v>0006511</v>
      </c>
      <c r="C310" s="2" t="s">
        <v>1129</v>
      </c>
      <c r="D310" s="2" t="s">
        <v>1130</v>
      </c>
      <c r="E310" s="2" t="s">
        <v>1131</v>
      </c>
      <c r="F310" s="2" t="s">
        <v>1132</v>
      </c>
      <c r="G310" s="2" t="s">
        <v>19</v>
      </c>
      <c r="H310" s="2">
        <v>400101</v>
      </c>
      <c r="I310" s="2">
        <v>100</v>
      </c>
      <c r="J310" s="2">
        <v>100</v>
      </c>
    </row>
    <row r="311" spans="1:10">
      <c r="A311" s="2">
        <v>188</v>
      </c>
      <c r="B311" s="2" t="str">
        <f>"0003782"</f>
        <v>0003782</v>
      </c>
      <c r="C311" s="2" t="s">
        <v>1134</v>
      </c>
      <c r="D311" s="2" t="s">
        <v>1135</v>
      </c>
      <c r="E311" s="2" t="s">
        <v>1136</v>
      </c>
      <c r="F311" s="2"/>
      <c r="G311" s="2" t="s">
        <v>1133</v>
      </c>
      <c r="H311" s="2">
        <v>403712</v>
      </c>
      <c r="I311" s="2">
        <v>600</v>
      </c>
      <c r="J311" s="2">
        <v>600</v>
      </c>
    </row>
    <row r="312" spans="1:10">
      <c r="A312" s="2">
        <v>200</v>
      </c>
      <c r="B312" s="2" t="str">
        <f>"0001694"</f>
        <v>0001694</v>
      </c>
      <c r="C312" s="2" t="s">
        <v>1137</v>
      </c>
      <c r="D312" s="2" t="s">
        <v>1138</v>
      </c>
      <c r="E312" s="2" t="s">
        <v>1139</v>
      </c>
      <c r="F312" s="2" t="s">
        <v>1140</v>
      </c>
      <c r="G312" s="2" t="s">
        <v>75</v>
      </c>
      <c r="H312" s="2">
        <v>560012</v>
      </c>
      <c r="I312" s="2">
        <v>600</v>
      </c>
      <c r="J312" s="2">
        <v>600</v>
      </c>
    </row>
    <row r="313" spans="1:10">
      <c r="A313" s="2">
        <v>201</v>
      </c>
      <c r="B313" s="2" t="str">
        <f>"0009438"</f>
        <v>0009438</v>
      </c>
      <c r="C313" s="2" t="s">
        <v>1141</v>
      </c>
      <c r="D313" s="2" t="s">
        <v>1142</v>
      </c>
      <c r="E313" s="2" t="s">
        <v>818</v>
      </c>
      <c r="F313" s="2" t="s">
        <v>819</v>
      </c>
      <c r="G313" s="2" t="s">
        <v>75</v>
      </c>
      <c r="H313" s="2">
        <v>560040</v>
      </c>
      <c r="I313" s="2">
        <v>600</v>
      </c>
      <c r="J313" s="2">
        <v>600</v>
      </c>
    </row>
    <row r="314" spans="1:10">
      <c r="A314" s="2">
        <v>231</v>
      </c>
      <c r="B314" s="2" t="str">
        <f>"0006751"</f>
        <v>0006751</v>
      </c>
      <c r="C314" s="2" t="s">
        <v>1143</v>
      </c>
      <c r="D314" s="2" t="s">
        <v>1144</v>
      </c>
      <c r="E314" s="2" t="s">
        <v>1145</v>
      </c>
      <c r="F314" s="2"/>
      <c r="G314" s="2" t="s">
        <v>48</v>
      </c>
      <c r="H314" s="2">
        <v>110034</v>
      </c>
      <c r="I314" s="2">
        <v>600</v>
      </c>
      <c r="J314" s="2">
        <v>600</v>
      </c>
    </row>
    <row r="315" spans="1:10">
      <c r="A315" s="2">
        <v>238</v>
      </c>
      <c r="B315" s="2" t="str">
        <f>"0011457"</f>
        <v>0011457</v>
      </c>
      <c r="C315" s="2" t="s">
        <v>1146</v>
      </c>
      <c r="D315" s="2" t="s">
        <v>1147</v>
      </c>
      <c r="E315" s="2" t="s">
        <v>1148</v>
      </c>
      <c r="F315" s="2" t="s">
        <v>1149</v>
      </c>
      <c r="G315" s="2" t="s">
        <v>112</v>
      </c>
      <c r="H315" s="2">
        <v>201012</v>
      </c>
      <c r="I315" s="2">
        <v>100</v>
      </c>
      <c r="J315" s="2">
        <v>100</v>
      </c>
    </row>
    <row r="316" spans="1:10">
      <c r="A316" s="2">
        <v>248</v>
      </c>
      <c r="B316" s="2" t="str">
        <f>"0011837"</f>
        <v>0011837</v>
      </c>
      <c r="C316" s="2" t="s">
        <v>1150</v>
      </c>
      <c r="D316" s="2" t="s">
        <v>1151</v>
      </c>
      <c r="E316" s="2" t="s">
        <v>1152</v>
      </c>
      <c r="F316" s="2"/>
      <c r="G316" s="2" t="s">
        <v>19</v>
      </c>
      <c r="H316" s="2">
        <v>400022</v>
      </c>
      <c r="I316" s="2">
        <v>200</v>
      </c>
      <c r="J316" s="2">
        <v>200</v>
      </c>
    </row>
    <row r="317" spans="1:10">
      <c r="A317" s="2">
        <v>254</v>
      </c>
      <c r="B317" s="2" t="str">
        <f>"0010844"</f>
        <v>0010844</v>
      </c>
      <c r="C317" s="2" t="s">
        <v>1153</v>
      </c>
      <c r="D317" s="2" t="s">
        <v>1154</v>
      </c>
      <c r="E317" s="2" t="s">
        <v>1155</v>
      </c>
      <c r="F317" s="2" t="s">
        <v>1156</v>
      </c>
      <c r="G317" s="2" t="s">
        <v>19</v>
      </c>
      <c r="H317" s="2">
        <v>400092</v>
      </c>
      <c r="I317" s="2">
        <v>200</v>
      </c>
      <c r="J317" s="2">
        <v>200</v>
      </c>
    </row>
    <row r="318" spans="1:10">
      <c r="A318" s="2">
        <v>260</v>
      </c>
      <c r="B318" s="2" t="str">
        <f>"0005851"</f>
        <v>0005851</v>
      </c>
      <c r="C318" s="2" t="s">
        <v>1157</v>
      </c>
      <c r="D318" s="2" t="s">
        <v>1158</v>
      </c>
      <c r="E318" s="2" t="s">
        <v>1159</v>
      </c>
      <c r="F318" s="2" t="s">
        <v>1160</v>
      </c>
      <c r="G318" s="2" t="s">
        <v>129</v>
      </c>
      <c r="H318" s="2">
        <v>638452</v>
      </c>
      <c r="I318" s="2">
        <v>500</v>
      </c>
      <c r="J318" s="2">
        <v>500</v>
      </c>
    </row>
    <row r="319" spans="1:10">
      <c r="A319" s="2">
        <v>14</v>
      </c>
      <c r="B319" s="2" t="str">
        <f>"IN30015910259280"</f>
        <v>IN30015910259280</v>
      </c>
      <c r="C319" s="2" t="s">
        <v>1161</v>
      </c>
      <c r="D319" s="2" t="s">
        <v>1162</v>
      </c>
      <c r="E319" s="2" t="s">
        <v>1163</v>
      </c>
      <c r="F319" s="2" t="s">
        <v>1164</v>
      </c>
      <c r="G319" s="2"/>
      <c r="H319" s="2">
        <v>400004</v>
      </c>
      <c r="I319" s="2">
        <v>1</v>
      </c>
      <c r="J319" s="2">
        <v>0</v>
      </c>
    </row>
    <row r="320" spans="1:10">
      <c r="A320" s="2">
        <v>15</v>
      </c>
      <c r="B320" s="2" t="str">
        <f>"1204510000000521"</f>
        <v>1204510000000521</v>
      </c>
      <c r="C320" s="2" t="s">
        <v>1165</v>
      </c>
      <c r="D320" s="2" t="s">
        <v>1166</v>
      </c>
      <c r="E320" s="2" t="s">
        <v>1167</v>
      </c>
      <c r="F320" s="2" t="s">
        <v>1168</v>
      </c>
      <c r="G320" s="2" t="s">
        <v>438</v>
      </c>
      <c r="H320" s="2">
        <v>400013</v>
      </c>
      <c r="I320" s="2">
        <v>1</v>
      </c>
      <c r="J320" s="2">
        <v>0</v>
      </c>
    </row>
    <row r="321" spans="1:10">
      <c r="A321" s="2">
        <v>13136</v>
      </c>
      <c r="B321" s="2" t="str">
        <f>"IN30226910007558"</f>
        <v>IN30226910007558</v>
      </c>
      <c r="C321" s="2" t="s">
        <v>1169</v>
      </c>
      <c r="D321" s="2" t="s">
        <v>1170</v>
      </c>
      <c r="E321" s="2" t="s">
        <v>1171</v>
      </c>
      <c r="F321" s="2" t="s">
        <v>1172</v>
      </c>
      <c r="G321" s="2"/>
      <c r="H321" s="2">
        <v>812001</v>
      </c>
      <c r="I321" s="2">
        <v>6</v>
      </c>
      <c r="J321" s="2">
        <v>6</v>
      </c>
    </row>
    <row r="322" spans="1:10">
      <c r="A322" s="2">
        <v>32</v>
      </c>
      <c r="B322" s="2" t="str">
        <f>"0009102"</f>
        <v>0009102</v>
      </c>
      <c r="C322" s="2" t="s">
        <v>1173</v>
      </c>
      <c r="D322" s="2" t="s">
        <v>1174</v>
      </c>
      <c r="E322" s="2" t="s">
        <v>1175</v>
      </c>
      <c r="F322" s="2" t="s">
        <v>1176</v>
      </c>
      <c r="G322" s="2">
        <v>0</v>
      </c>
      <c r="H322" s="2">
        <v>0</v>
      </c>
      <c r="I322" s="2">
        <v>500</v>
      </c>
      <c r="J322" s="2">
        <v>500</v>
      </c>
    </row>
    <row r="323" spans="1:10">
      <c r="A323" s="2">
        <v>53</v>
      </c>
      <c r="B323" s="2" t="str">
        <f>"0001241"</f>
        <v>0001241</v>
      </c>
      <c r="C323" s="2" t="s">
        <v>1177</v>
      </c>
      <c r="D323" s="2" t="s">
        <v>1178</v>
      </c>
      <c r="E323" s="2" t="s">
        <v>92</v>
      </c>
      <c r="F323" s="2"/>
      <c r="G323" s="2" t="s">
        <v>92</v>
      </c>
      <c r="H323" s="2">
        <v>110021</v>
      </c>
      <c r="I323" s="2">
        <v>600</v>
      </c>
      <c r="J323" s="2">
        <v>600</v>
      </c>
    </row>
    <row r="324" spans="1:10">
      <c r="A324" s="2">
        <v>61</v>
      </c>
      <c r="B324" s="2" t="str">
        <f>"0000850"</f>
        <v>0000850</v>
      </c>
      <c r="C324" s="2" t="s">
        <v>1179</v>
      </c>
      <c r="D324" s="2" t="s">
        <v>1180</v>
      </c>
      <c r="E324" s="2" t="s">
        <v>92</v>
      </c>
      <c r="F324" s="2"/>
      <c r="G324" s="2" t="s">
        <v>92</v>
      </c>
      <c r="H324" s="2">
        <v>110029</v>
      </c>
      <c r="I324" s="2">
        <v>200</v>
      </c>
      <c r="J324" s="2">
        <v>200</v>
      </c>
    </row>
    <row r="325" spans="1:10">
      <c r="A325" s="2">
        <v>72</v>
      </c>
      <c r="B325" s="2" t="str">
        <f>"0006923"</f>
        <v>0006923</v>
      </c>
      <c r="C325" s="2" t="s">
        <v>1181</v>
      </c>
      <c r="D325" s="2" t="s">
        <v>768</v>
      </c>
      <c r="E325" s="2" t="s">
        <v>1182</v>
      </c>
      <c r="F325" s="2" t="s">
        <v>770</v>
      </c>
      <c r="G325" s="2" t="s">
        <v>48</v>
      </c>
      <c r="H325" s="2">
        <v>110092</v>
      </c>
      <c r="I325" s="2">
        <v>600</v>
      </c>
      <c r="J325" s="2">
        <v>600</v>
      </c>
    </row>
    <row r="326" spans="1:10">
      <c r="A326" s="2">
        <v>76</v>
      </c>
      <c r="B326" s="2" t="str">
        <f>"0013691"</f>
        <v>0013691</v>
      </c>
      <c r="C326" s="2" t="s">
        <v>1183</v>
      </c>
      <c r="D326" s="2" t="s">
        <v>1184</v>
      </c>
      <c r="E326" s="2" t="s">
        <v>1185</v>
      </c>
      <c r="F326" s="2"/>
      <c r="G326" s="2" t="s">
        <v>418</v>
      </c>
      <c r="H326" s="2">
        <v>122017</v>
      </c>
      <c r="I326" s="2">
        <v>600</v>
      </c>
      <c r="J326" s="2">
        <v>600</v>
      </c>
    </row>
    <row r="327" spans="1:10">
      <c r="A327" s="2">
        <v>77</v>
      </c>
      <c r="B327" s="2" t="str">
        <f>"0013938"</f>
        <v>0013938</v>
      </c>
      <c r="C327" s="2" t="s">
        <v>1186</v>
      </c>
      <c r="D327" s="2" t="s">
        <v>1187</v>
      </c>
      <c r="E327" s="2" t="s">
        <v>1188</v>
      </c>
      <c r="F327" s="2" t="s">
        <v>1189</v>
      </c>
      <c r="G327" s="2" t="s">
        <v>418</v>
      </c>
      <c r="H327" s="2">
        <v>122102</v>
      </c>
      <c r="I327" s="2">
        <v>600</v>
      </c>
      <c r="J327" s="2">
        <v>600</v>
      </c>
    </row>
    <row r="328" spans="1:10">
      <c r="A328" s="2">
        <v>79</v>
      </c>
      <c r="B328" s="2" t="str">
        <f>"0002492"</f>
        <v>0002492</v>
      </c>
      <c r="C328" s="2" t="s">
        <v>1190</v>
      </c>
      <c r="D328" s="2" t="s">
        <v>1191</v>
      </c>
      <c r="E328" s="2" t="s">
        <v>1192</v>
      </c>
      <c r="F328" s="2" t="s">
        <v>561</v>
      </c>
      <c r="G328" s="2" t="s">
        <v>31</v>
      </c>
      <c r="H328" s="2">
        <v>141001</v>
      </c>
      <c r="I328" s="2">
        <v>600</v>
      </c>
      <c r="J328" s="2">
        <v>600</v>
      </c>
    </row>
    <row r="329" spans="1:10">
      <c r="A329" s="2">
        <v>81</v>
      </c>
      <c r="B329" s="2" t="str">
        <f>"0008228"</f>
        <v>0008228</v>
      </c>
      <c r="C329" s="2" t="s">
        <v>1193</v>
      </c>
      <c r="D329" s="2" t="s">
        <v>1194</v>
      </c>
      <c r="E329" s="2" t="s">
        <v>1195</v>
      </c>
      <c r="F329" s="2"/>
      <c r="G329" s="2" t="s">
        <v>31</v>
      </c>
      <c r="H329" s="2">
        <v>141001</v>
      </c>
      <c r="I329" s="2">
        <v>600</v>
      </c>
      <c r="J329" s="2">
        <v>600</v>
      </c>
    </row>
    <row r="330" spans="1:10">
      <c r="A330" s="2">
        <v>82</v>
      </c>
      <c r="B330" s="2" t="str">
        <f>"0003033"</f>
        <v>0003033</v>
      </c>
      <c r="C330" s="2" t="s">
        <v>1196</v>
      </c>
      <c r="D330" s="2" t="s">
        <v>1197</v>
      </c>
      <c r="E330" s="2" t="s">
        <v>1198</v>
      </c>
      <c r="F330" s="2" t="s">
        <v>31</v>
      </c>
      <c r="G330" s="2" t="s">
        <v>31</v>
      </c>
      <c r="H330" s="2">
        <v>141001</v>
      </c>
      <c r="I330" s="2">
        <v>100</v>
      </c>
      <c r="J330" s="2">
        <v>100</v>
      </c>
    </row>
    <row r="331" spans="1:10">
      <c r="A331" s="2">
        <v>83</v>
      </c>
      <c r="B331" s="2" t="str">
        <f>"0003034"</f>
        <v>0003034</v>
      </c>
      <c r="C331" s="2" t="s">
        <v>1199</v>
      </c>
      <c r="D331" s="2" t="s">
        <v>1197</v>
      </c>
      <c r="E331" s="2" t="s">
        <v>1200</v>
      </c>
      <c r="F331" s="2" t="s">
        <v>31</v>
      </c>
      <c r="G331" s="2" t="s">
        <v>31</v>
      </c>
      <c r="H331" s="2">
        <v>141001</v>
      </c>
      <c r="I331" s="2">
        <v>100</v>
      </c>
      <c r="J331" s="2">
        <v>100</v>
      </c>
    </row>
    <row r="332" spans="1:10">
      <c r="A332" s="2">
        <v>203</v>
      </c>
      <c r="B332" s="2" t="str">
        <f>"0008697"</f>
        <v>0008697</v>
      </c>
      <c r="C332" s="2" t="s">
        <v>1201</v>
      </c>
      <c r="D332" s="2" t="s">
        <v>1202</v>
      </c>
      <c r="E332" s="2" t="s">
        <v>1203</v>
      </c>
      <c r="F332" s="2" t="s">
        <v>1204</v>
      </c>
      <c r="G332" s="2" t="s">
        <v>75</v>
      </c>
      <c r="H332" s="2">
        <v>560057</v>
      </c>
      <c r="I332" s="2">
        <v>100</v>
      </c>
      <c r="J332" s="2">
        <v>100</v>
      </c>
    </row>
    <row r="333" spans="1:10">
      <c r="A333" s="2">
        <v>208</v>
      </c>
      <c r="B333" s="2" t="str">
        <f>"0001833"</f>
        <v>0001833</v>
      </c>
      <c r="C333" s="2" t="s">
        <v>1205</v>
      </c>
      <c r="D333" s="2" t="s">
        <v>1206</v>
      </c>
      <c r="E333" s="2" t="s">
        <v>1207</v>
      </c>
      <c r="F333" s="2" t="s">
        <v>1208</v>
      </c>
      <c r="G333" s="2" t="s">
        <v>820</v>
      </c>
      <c r="H333" s="2">
        <v>570023</v>
      </c>
      <c r="I333" s="2">
        <v>600</v>
      </c>
      <c r="J333" s="2">
        <v>600</v>
      </c>
    </row>
    <row r="334" spans="1:10">
      <c r="A334" s="2">
        <v>209</v>
      </c>
      <c r="B334" s="2" t="str">
        <f>"0001813"</f>
        <v>0001813</v>
      </c>
      <c r="C334" s="2" t="s">
        <v>1210</v>
      </c>
      <c r="D334" s="2" t="s">
        <v>1211</v>
      </c>
      <c r="E334" s="2" t="s">
        <v>1212</v>
      </c>
      <c r="F334" s="2"/>
      <c r="G334" s="2" t="s">
        <v>1209</v>
      </c>
      <c r="H334" s="2">
        <v>572132</v>
      </c>
      <c r="I334" s="2">
        <v>500</v>
      </c>
      <c r="J334" s="2">
        <v>500</v>
      </c>
    </row>
    <row r="335" spans="1:10">
      <c r="A335" s="2">
        <v>210</v>
      </c>
      <c r="B335" s="2" t="str">
        <f>"0005871"</f>
        <v>0005871</v>
      </c>
      <c r="C335" s="2" t="s">
        <v>1214</v>
      </c>
      <c r="D335" s="2" t="s">
        <v>1215</v>
      </c>
      <c r="E335" s="2" t="s">
        <v>1216</v>
      </c>
      <c r="F335" s="2"/>
      <c r="G335" s="2" t="s">
        <v>1213</v>
      </c>
      <c r="H335" s="2">
        <v>574146</v>
      </c>
      <c r="I335" s="2">
        <v>600</v>
      </c>
      <c r="J335" s="2">
        <v>600</v>
      </c>
    </row>
    <row r="336" spans="1:10">
      <c r="A336" s="2">
        <v>215</v>
      </c>
      <c r="B336" s="2" t="str">
        <f>"0005805"</f>
        <v>0005805</v>
      </c>
      <c r="C336" s="2" t="s">
        <v>1217</v>
      </c>
      <c r="D336" s="2" t="s">
        <v>1218</v>
      </c>
      <c r="E336" s="2" t="s">
        <v>1219</v>
      </c>
      <c r="F336" s="2" t="s">
        <v>1220</v>
      </c>
      <c r="G336" s="2" t="s">
        <v>23</v>
      </c>
      <c r="H336" s="2">
        <v>600102</v>
      </c>
      <c r="I336" s="2">
        <v>600</v>
      </c>
      <c r="J336" s="2">
        <v>600</v>
      </c>
    </row>
    <row r="337" spans="1:10">
      <c r="A337" s="2">
        <v>216</v>
      </c>
      <c r="B337" s="2" t="str">
        <f>"0010319"</f>
        <v>0010319</v>
      </c>
      <c r="C337" s="2" t="s">
        <v>1222</v>
      </c>
      <c r="D337" s="2" t="s">
        <v>1223</v>
      </c>
      <c r="E337" s="2" t="s">
        <v>1224</v>
      </c>
      <c r="F337" s="2" t="s">
        <v>1225</v>
      </c>
      <c r="G337" s="2" t="s">
        <v>1221</v>
      </c>
      <c r="H337" s="2">
        <v>624001</v>
      </c>
      <c r="I337" s="2">
        <v>1000</v>
      </c>
      <c r="J337" s="2">
        <v>1000</v>
      </c>
    </row>
    <row r="338" spans="1:10">
      <c r="A338" s="2">
        <v>220</v>
      </c>
      <c r="B338" s="2" t="str">
        <f>"0013109"</f>
        <v>0013109</v>
      </c>
      <c r="C338" s="2" t="s">
        <v>1226</v>
      </c>
      <c r="D338" s="2" t="s">
        <v>1227</v>
      </c>
      <c r="E338" s="2" t="s">
        <v>324</v>
      </c>
      <c r="F338" s="2"/>
      <c r="G338" s="2" t="s">
        <v>217</v>
      </c>
      <c r="H338" s="2">
        <v>700009</v>
      </c>
      <c r="I338" s="2">
        <v>2500</v>
      </c>
      <c r="J338" s="2">
        <v>2500</v>
      </c>
    </row>
    <row r="339" spans="1:10">
      <c r="A339" s="2">
        <v>227</v>
      </c>
      <c r="B339" s="2" t="str">
        <f>"0002229"</f>
        <v>0002229</v>
      </c>
      <c r="C339" s="2" t="s">
        <v>1229</v>
      </c>
      <c r="D339" s="2" t="s">
        <v>1230</v>
      </c>
      <c r="E339" s="2" t="s">
        <v>1231</v>
      </c>
      <c r="F339" s="2" t="s">
        <v>1232</v>
      </c>
      <c r="G339" s="2" t="s">
        <v>1228</v>
      </c>
      <c r="H339" s="2">
        <v>781006</v>
      </c>
      <c r="I339" s="2">
        <v>100</v>
      </c>
      <c r="J339" s="2">
        <v>100</v>
      </c>
    </row>
    <row r="340" spans="1:10">
      <c r="A340" s="2">
        <v>232</v>
      </c>
      <c r="B340" s="2" t="str">
        <f>"0014647"</f>
        <v>0014647</v>
      </c>
      <c r="C340" s="2" t="s">
        <v>1233</v>
      </c>
      <c r="D340" s="2" t="s">
        <v>1234</v>
      </c>
      <c r="E340" s="2" t="s">
        <v>1235</v>
      </c>
      <c r="F340" s="2" t="s">
        <v>48</v>
      </c>
      <c r="G340" s="2" t="s">
        <v>48</v>
      </c>
      <c r="H340" s="2">
        <v>110051</v>
      </c>
      <c r="I340" s="2">
        <v>100</v>
      </c>
      <c r="J340" s="2">
        <v>100</v>
      </c>
    </row>
    <row r="341" spans="1:10">
      <c r="A341" s="2">
        <v>237</v>
      </c>
      <c r="B341" s="2" t="str">
        <f>"0002066"</f>
        <v>0002066</v>
      </c>
      <c r="C341" s="2" t="s">
        <v>1236</v>
      </c>
      <c r="D341" s="2" t="s">
        <v>1237</v>
      </c>
      <c r="E341" s="2" t="s">
        <v>1238</v>
      </c>
      <c r="F341" s="2" t="s">
        <v>502</v>
      </c>
      <c r="G341" s="2" t="s">
        <v>502</v>
      </c>
      <c r="H341" s="2">
        <v>160019</v>
      </c>
      <c r="I341" s="2">
        <v>600</v>
      </c>
      <c r="J341" s="2">
        <v>600</v>
      </c>
    </row>
    <row r="342" spans="1:10">
      <c r="A342" s="2">
        <v>1</v>
      </c>
      <c r="B342" s="2" t="str">
        <f>"IN30302854952056"</f>
        <v>IN30302854952056</v>
      </c>
      <c r="C342" s="2" t="s">
        <v>1239</v>
      </c>
      <c r="D342" s="2" t="s">
        <v>1240</v>
      </c>
      <c r="E342" s="2" t="s">
        <v>1241</v>
      </c>
      <c r="F342" s="2" t="s">
        <v>1242</v>
      </c>
      <c r="G342" s="2"/>
      <c r="H342" s="2">
        <v>19593</v>
      </c>
      <c r="I342" s="2">
        <v>1</v>
      </c>
      <c r="J342" s="2">
        <v>0</v>
      </c>
    </row>
    <row r="343" spans="1:10" ht="27.6">
      <c r="A343" s="2">
        <v>8852</v>
      </c>
      <c r="B343" s="2" t="str">
        <f>"IN30051388919812"</f>
        <v>IN30051388919812</v>
      </c>
      <c r="C343" s="2" t="s">
        <v>1243</v>
      </c>
      <c r="D343" s="2" t="s">
        <v>1244</v>
      </c>
      <c r="E343" s="2" t="s">
        <v>1245</v>
      </c>
      <c r="F343" s="2" t="s">
        <v>1246</v>
      </c>
      <c r="G343" s="2"/>
      <c r="H343" s="2">
        <v>422003</v>
      </c>
      <c r="I343" s="2">
        <v>95</v>
      </c>
      <c r="J343" s="2">
        <v>95</v>
      </c>
    </row>
    <row r="344" spans="1:10">
      <c r="A344" s="2">
        <v>9609</v>
      </c>
      <c r="B344" s="2" t="str">
        <f>"IN30223612085560"</f>
        <v>IN30223612085560</v>
      </c>
      <c r="C344" s="2" t="s">
        <v>1247</v>
      </c>
      <c r="D344" s="2" t="s">
        <v>1248</v>
      </c>
      <c r="E344" s="2" t="s">
        <v>1249</v>
      </c>
      <c r="F344" s="2" t="s">
        <v>1250</v>
      </c>
      <c r="G344" s="2"/>
      <c r="H344" s="2">
        <v>500011</v>
      </c>
      <c r="I344" s="2">
        <v>1</v>
      </c>
      <c r="J344" s="2">
        <v>1</v>
      </c>
    </row>
    <row r="345" spans="1:10">
      <c r="A345" s="2">
        <v>9956</v>
      </c>
      <c r="B345" s="2" t="str">
        <f>"1203320064480921"</f>
        <v>1203320064480921</v>
      </c>
      <c r="C345" s="2" t="s">
        <v>1252</v>
      </c>
      <c r="D345" s="2" t="s">
        <v>1253</v>
      </c>
      <c r="E345" s="2" t="s">
        <v>1254</v>
      </c>
      <c r="F345" s="2"/>
      <c r="G345" s="2" t="s">
        <v>1251</v>
      </c>
      <c r="H345" s="2">
        <v>507116</v>
      </c>
      <c r="I345" s="2">
        <v>4</v>
      </c>
      <c r="J345" s="2">
        <v>4</v>
      </c>
    </row>
    <row r="346" spans="1:10">
      <c r="A346" s="2">
        <v>11198</v>
      </c>
      <c r="B346" s="2" t="str">
        <f>"1206290000199905"</f>
        <v>1206290000199905</v>
      </c>
      <c r="C346" s="2" t="s">
        <v>1255</v>
      </c>
      <c r="D346" s="2" t="s">
        <v>1256</v>
      </c>
      <c r="E346" s="2" t="s">
        <v>1257</v>
      </c>
      <c r="F346" s="2" t="s">
        <v>1258</v>
      </c>
      <c r="G346" s="2" t="s">
        <v>23</v>
      </c>
      <c r="H346" s="2">
        <v>600010</v>
      </c>
      <c r="I346" s="2">
        <v>1000</v>
      </c>
      <c r="J346" s="2">
        <v>1000</v>
      </c>
    </row>
    <row r="347" spans="1:10">
      <c r="A347" s="2">
        <v>12894</v>
      </c>
      <c r="B347" s="2" t="str">
        <f>"IN30095810201453"</f>
        <v>IN30095810201453</v>
      </c>
      <c r="C347" s="2" t="s">
        <v>1259</v>
      </c>
      <c r="D347" s="2" t="s">
        <v>1260</v>
      </c>
      <c r="E347" s="2" t="s">
        <v>1261</v>
      </c>
      <c r="F347" s="2" t="s">
        <v>1262</v>
      </c>
      <c r="G347" s="2"/>
      <c r="H347" s="2">
        <v>751009</v>
      </c>
      <c r="I347" s="2">
        <v>235</v>
      </c>
      <c r="J347" s="2">
        <v>235</v>
      </c>
    </row>
    <row r="348" spans="1:10">
      <c r="A348" s="2">
        <v>38</v>
      </c>
      <c r="B348" s="2" t="str">
        <f>"0015741"</f>
        <v>0015741</v>
      </c>
      <c r="C348" s="2" t="s">
        <v>685</v>
      </c>
      <c r="D348" s="2" t="s">
        <v>686</v>
      </c>
      <c r="E348" s="2"/>
      <c r="F348" s="2"/>
      <c r="G348" s="2" t="s">
        <v>48</v>
      </c>
      <c r="H348" s="2">
        <v>110006</v>
      </c>
      <c r="I348" s="2">
        <v>5</v>
      </c>
      <c r="J348" s="2">
        <v>5</v>
      </c>
    </row>
    <row r="349" spans="1:10">
      <c r="A349" s="2">
        <v>39</v>
      </c>
      <c r="B349" s="2" t="str">
        <f>"0015742"</f>
        <v>0015742</v>
      </c>
      <c r="C349" s="2" t="s">
        <v>685</v>
      </c>
      <c r="D349" s="2" t="s">
        <v>686</v>
      </c>
      <c r="E349" s="2"/>
      <c r="F349" s="2"/>
      <c r="G349" s="2" t="s">
        <v>48</v>
      </c>
      <c r="H349" s="2">
        <v>110006</v>
      </c>
      <c r="I349" s="2">
        <v>5</v>
      </c>
      <c r="J349" s="2">
        <v>5</v>
      </c>
    </row>
    <row r="350" spans="1:10">
      <c r="A350" s="2">
        <v>41</v>
      </c>
      <c r="B350" s="2" t="str">
        <f>"0015744"</f>
        <v>0015744</v>
      </c>
      <c r="C350" s="2" t="s">
        <v>726</v>
      </c>
      <c r="D350" s="2" t="s">
        <v>686</v>
      </c>
      <c r="E350" s="2"/>
      <c r="F350" s="2"/>
      <c r="G350" s="2" t="s">
        <v>48</v>
      </c>
      <c r="H350" s="2">
        <v>110006</v>
      </c>
      <c r="I350" s="2">
        <v>5</v>
      </c>
      <c r="J350" s="2">
        <v>5</v>
      </c>
    </row>
    <row r="351" spans="1:10">
      <c r="A351" s="2">
        <v>47</v>
      </c>
      <c r="B351" s="2" t="str">
        <f>"0015231"</f>
        <v>0015231</v>
      </c>
      <c r="C351" s="2" t="s">
        <v>1263</v>
      </c>
      <c r="D351" s="2" t="s">
        <v>1264</v>
      </c>
      <c r="E351" s="2" t="s">
        <v>92</v>
      </c>
      <c r="F351" s="2"/>
      <c r="G351" s="2" t="s">
        <v>92</v>
      </c>
      <c r="H351" s="2">
        <v>110015</v>
      </c>
      <c r="I351" s="2">
        <v>1</v>
      </c>
      <c r="J351" s="2">
        <v>1</v>
      </c>
    </row>
    <row r="352" spans="1:10">
      <c r="A352" s="2">
        <v>54</v>
      </c>
      <c r="B352" s="2" t="str">
        <f>"0009772"</f>
        <v>0009772</v>
      </c>
      <c r="C352" s="2" t="s">
        <v>1265</v>
      </c>
      <c r="D352" s="2" t="s">
        <v>1266</v>
      </c>
      <c r="E352" s="2" t="s">
        <v>1267</v>
      </c>
      <c r="F352" s="2" t="s">
        <v>92</v>
      </c>
      <c r="G352" s="2" t="s">
        <v>92</v>
      </c>
      <c r="H352" s="2">
        <v>110023</v>
      </c>
      <c r="I352" s="2">
        <v>1200</v>
      </c>
      <c r="J352" s="2">
        <v>1200</v>
      </c>
    </row>
    <row r="353" spans="1:10">
      <c r="A353" s="2">
        <v>25</v>
      </c>
      <c r="B353" s="2" t="str">
        <f>"1201090017878705"</f>
        <v>1201090017878705</v>
      </c>
      <c r="C353" s="2" t="s">
        <v>1269</v>
      </c>
      <c r="D353" s="2" t="s">
        <v>1270</v>
      </c>
      <c r="E353" s="2" t="s">
        <v>1271</v>
      </c>
      <c r="F353" s="2" t="s">
        <v>1272</v>
      </c>
      <c r="G353" s="2" t="s">
        <v>1268</v>
      </c>
      <c r="H353" s="2">
        <v>444603</v>
      </c>
      <c r="I353" s="2">
        <v>1</v>
      </c>
      <c r="J353" s="2">
        <v>0</v>
      </c>
    </row>
    <row r="354" spans="1:10">
      <c r="A354" s="2">
        <v>84</v>
      </c>
      <c r="B354" s="2" t="str">
        <f>"0009596"</f>
        <v>0009596</v>
      </c>
      <c r="C354" s="2" t="s">
        <v>1273</v>
      </c>
      <c r="D354" s="2" t="s">
        <v>1274</v>
      </c>
      <c r="E354" s="2" t="s">
        <v>170</v>
      </c>
      <c r="F354" s="2"/>
      <c r="G354" s="2" t="s">
        <v>31</v>
      </c>
      <c r="H354" s="2">
        <v>141001</v>
      </c>
      <c r="I354" s="2">
        <v>600</v>
      </c>
      <c r="J354" s="2">
        <v>600</v>
      </c>
    </row>
    <row r="355" spans="1:10">
      <c r="A355" s="2">
        <v>85</v>
      </c>
      <c r="B355" s="2" t="str">
        <f>"0002996"</f>
        <v>0002996</v>
      </c>
      <c r="C355" s="2" t="s">
        <v>1275</v>
      </c>
      <c r="D355" s="2" t="s">
        <v>1276</v>
      </c>
      <c r="E355" s="2" t="s">
        <v>1277</v>
      </c>
      <c r="F355" s="2"/>
      <c r="G355" s="2" t="s">
        <v>31</v>
      </c>
      <c r="H355" s="2">
        <v>141001</v>
      </c>
      <c r="I355" s="2">
        <v>600</v>
      </c>
      <c r="J355" s="2">
        <v>600</v>
      </c>
    </row>
    <row r="356" spans="1:10">
      <c r="A356" s="2">
        <v>100</v>
      </c>
      <c r="B356" s="2" t="str">
        <f>"0013735"</f>
        <v>0013735</v>
      </c>
      <c r="C356" s="2" t="s">
        <v>1278</v>
      </c>
      <c r="D356" s="2" t="s">
        <v>1279</v>
      </c>
      <c r="E356" s="2" t="s">
        <v>502</v>
      </c>
      <c r="F356" s="2"/>
      <c r="G356" s="2" t="s">
        <v>502</v>
      </c>
      <c r="H356" s="2">
        <v>160019</v>
      </c>
      <c r="I356" s="2">
        <v>100</v>
      </c>
      <c r="J356" s="2">
        <v>100</v>
      </c>
    </row>
    <row r="357" spans="1:10">
      <c r="A357" s="2">
        <v>112</v>
      </c>
      <c r="B357" s="2" t="str">
        <f>"0002521"</f>
        <v>0002521</v>
      </c>
      <c r="C357" s="2" t="s">
        <v>1280</v>
      </c>
      <c r="D357" s="2" t="s">
        <v>863</v>
      </c>
      <c r="E357" s="2" t="s">
        <v>861</v>
      </c>
      <c r="F357" s="2"/>
      <c r="G357" s="2" t="s">
        <v>861</v>
      </c>
      <c r="H357" s="2">
        <v>248001</v>
      </c>
      <c r="I357" s="2">
        <v>1200</v>
      </c>
      <c r="J357" s="2">
        <v>1200</v>
      </c>
    </row>
    <row r="358" spans="1:10" ht="27.6">
      <c r="A358" s="2">
        <v>167</v>
      </c>
      <c r="B358" s="2" t="str">
        <f>"0006251"</f>
        <v>0006251</v>
      </c>
      <c r="C358" s="2" t="s">
        <v>1281</v>
      </c>
      <c r="D358" s="2" t="s">
        <v>1282</v>
      </c>
      <c r="E358" s="2" t="s">
        <v>1283</v>
      </c>
      <c r="F358" s="2" t="s">
        <v>1284</v>
      </c>
      <c r="G358" s="2" t="s">
        <v>19</v>
      </c>
      <c r="H358" s="2">
        <v>400053</v>
      </c>
      <c r="I358" s="2">
        <v>600</v>
      </c>
      <c r="J358" s="2">
        <v>600</v>
      </c>
    </row>
    <row r="359" spans="1:10">
      <c r="A359" s="2">
        <v>185</v>
      </c>
      <c r="B359" s="2" t="str">
        <f>"0006168"</f>
        <v>0006168</v>
      </c>
      <c r="C359" s="2" t="s">
        <v>1285</v>
      </c>
      <c r="D359" s="2" t="s">
        <v>1286</v>
      </c>
      <c r="E359" s="2" t="s">
        <v>1287</v>
      </c>
      <c r="F359" s="2" t="s">
        <v>808</v>
      </c>
      <c r="G359" s="2" t="s">
        <v>19</v>
      </c>
      <c r="H359" s="2">
        <v>400101</v>
      </c>
      <c r="I359" s="2">
        <v>600</v>
      </c>
      <c r="J359" s="2">
        <v>600</v>
      </c>
    </row>
    <row r="360" spans="1:10">
      <c r="A360" s="2">
        <v>187</v>
      </c>
      <c r="B360" s="2" t="str">
        <f>"0003781"</f>
        <v>0003781</v>
      </c>
      <c r="C360" s="2" t="s">
        <v>1288</v>
      </c>
      <c r="D360" s="2" t="s">
        <v>1135</v>
      </c>
      <c r="E360" s="2" t="s">
        <v>1136</v>
      </c>
      <c r="F360" s="2"/>
      <c r="G360" s="2" t="s">
        <v>1133</v>
      </c>
      <c r="H360" s="2">
        <v>403712</v>
      </c>
      <c r="I360" s="2">
        <v>500</v>
      </c>
      <c r="J360" s="2">
        <v>500</v>
      </c>
    </row>
    <row r="361" spans="1:10">
      <c r="A361" s="2">
        <v>190</v>
      </c>
      <c r="B361" s="2" t="str">
        <f>"0003311"</f>
        <v>0003311</v>
      </c>
      <c r="C361" s="2" t="s">
        <v>1289</v>
      </c>
      <c r="D361" s="2" t="s">
        <v>1290</v>
      </c>
      <c r="E361" s="2" t="s">
        <v>1291</v>
      </c>
      <c r="F361" s="2" t="s">
        <v>242</v>
      </c>
      <c r="G361" s="2" t="s">
        <v>242</v>
      </c>
      <c r="H361" s="2">
        <v>411011</v>
      </c>
      <c r="I361" s="2">
        <v>600</v>
      </c>
      <c r="J361" s="2">
        <v>600</v>
      </c>
    </row>
    <row r="362" spans="1:10">
      <c r="A362" s="2">
        <v>191</v>
      </c>
      <c r="B362" s="2" t="str">
        <f>"0006552"</f>
        <v>0006552</v>
      </c>
      <c r="C362" s="2" t="s">
        <v>1292</v>
      </c>
      <c r="D362" s="2" t="s">
        <v>1293</v>
      </c>
      <c r="E362" s="2" t="s">
        <v>1294</v>
      </c>
      <c r="F362" s="2" t="s">
        <v>1295</v>
      </c>
      <c r="G362" s="2" t="s">
        <v>38</v>
      </c>
      <c r="H362" s="2">
        <v>421003</v>
      </c>
      <c r="I362" s="2">
        <v>600</v>
      </c>
      <c r="J362" s="2">
        <v>600</v>
      </c>
    </row>
    <row r="363" spans="1:10">
      <c r="A363" s="2">
        <v>193</v>
      </c>
      <c r="B363" s="2" t="str">
        <f>"0010864"</f>
        <v>0010864</v>
      </c>
      <c r="C363" s="2" t="s">
        <v>1296</v>
      </c>
      <c r="D363" s="2" t="s">
        <v>1297</v>
      </c>
      <c r="E363" s="2" t="s">
        <v>1298</v>
      </c>
      <c r="F363" s="2" t="s">
        <v>447</v>
      </c>
      <c r="G363" s="2" t="s">
        <v>447</v>
      </c>
      <c r="H363" s="2">
        <v>444001</v>
      </c>
      <c r="I363" s="2">
        <v>1200</v>
      </c>
      <c r="J363" s="2">
        <v>1200</v>
      </c>
    </row>
    <row r="364" spans="1:10">
      <c r="A364" s="2">
        <v>204</v>
      </c>
      <c r="B364" s="2" t="str">
        <f>"0001710"</f>
        <v>0001710</v>
      </c>
      <c r="C364" s="2" t="s">
        <v>1299</v>
      </c>
      <c r="D364" s="2" t="s">
        <v>1300</v>
      </c>
      <c r="E364" s="2" t="s">
        <v>1301</v>
      </c>
      <c r="F364" s="2" t="s">
        <v>1302</v>
      </c>
      <c r="G364" s="2" t="s">
        <v>75</v>
      </c>
      <c r="H364" s="2">
        <v>560068</v>
      </c>
      <c r="I364" s="2">
        <v>600</v>
      </c>
      <c r="J364" s="2">
        <v>600</v>
      </c>
    </row>
    <row r="365" spans="1:10">
      <c r="A365" s="2">
        <v>230</v>
      </c>
      <c r="B365" s="2" t="str">
        <f>"0010224"</f>
        <v>0010224</v>
      </c>
      <c r="C365" s="2" t="s">
        <v>1303</v>
      </c>
      <c r="D365" s="2" t="s">
        <v>1304</v>
      </c>
      <c r="E365" s="2" t="s">
        <v>1305</v>
      </c>
      <c r="F365" s="2" t="s">
        <v>1306</v>
      </c>
      <c r="G365" s="2">
        <v>0</v>
      </c>
      <c r="H365" s="2">
        <v>0</v>
      </c>
      <c r="I365" s="2">
        <v>100</v>
      </c>
      <c r="J365" s="2">
        <v>100</v>
      </c>
    </row>
    <row r="366" spans="1:10" ht="27.6">
      <c r="A366" s="2">
        <v>8</v>
      </c>
      <c r="B366" s="2" t="str">
        <f>"IN30021427225884"</f>
        <v>IN30021427225884</v>
      </c>
      <c r="C366" s="2" t="s">
        <v>1307</v>
      </c>
      <c r="D366" s="2" t="s">
        <v>1308</v>
      </c>
      <c r="E366" s="2" t="s">
        <v>1309</v>
      </c>
      <c r="F366" s="2" t="s">
        <v>1310</v>
      </c>
      <c r="G366" s="2"/>
      <c r="H366" s="2">
        <v>147301</v>
      </c>
      <c r="I366" s="2">
        <v>1</v>
      </c>
      <c r="J366" s="2">
        <v>0</v>
      </c>
    </row>
    <row r="367" spans="1:10">
      <c r="A367" s="2">
        <v>10</v>
      </c>
      <c r="B367" s="2" t="str">
        <f>"IN30246110484660"</f>
        <v>IN30246110484660</v>
      </c>
      <c r="C367" s="2" t="s">
        <v>1016</v>
      </c>
      <c r="D367" s="2" t="s">
        <v>1017</v>
      </c>
      <c r="E367" s="2" t="s">
        <v>1018</v>
      </c>
      <c r="F367" s="2" t="s">
        <v>1019</v>
      </c>
      <c r="G367" s="2"/>
      <c r="H367" s="2">
        <v>380007</v>
      </c>
      <c r="I367" s="2">
        <v>1</v>
      </c>
      <c r="J367" s="2">
        <v>0</v>
      </c>
    </row>
    <row r="368" spans="1:10">
      <c r="A368" s="2">
        <v>242</v>
      </c>
      <c r="B368" s="2" t="str">
        <f>"0010305"</f>
        <v>0010305</v>
      </c>
      <c r="C368" s="2" t="s">
        <v>1311</v>
      </c>
      <c r="D368" s="2" t="s">
        <v>1312</v>
      </c>
      <c r="E368" s="2" t="s">
        <v>1313</v>
      </c>
      <c r="F368" s="2" t="s">
        <v>1314</v>
      </c>
      <c r="G368" s="2" t="s">
        <v>429</v>
      </c>
      <c r="H368" s="2">
        <v>360370</v>
      </c>
      <c r="I368" s="2">
        <v>100</v>
      </c>
      <c r="J368" s="2">
        <v>100</v>
      </c>
    </row>
    <row r="369" spans="1:10">
      <c r="A369" s="2">
        <v>244</v>
      </c>
      <c r="B369" s="2" t="str">
        <f>"0009306"</f>
        <v>0009306</v>
      </c>
      <c r="C369" s="2" t="s">
        <v>1315</v>
      </c>
      <c r="D369" s="2" t="s">
        <v>1316</v>
      </c>
      <c r="E369" s="2" t="s">
        <v>1317</v>
      </c>
      <c r="F369" s="2" t="s">
        <v>1318</v>
      </c>
      <c r="G369" s="2" t="s">
        <v>104</v>
      </c>
      <c r="H369" s="2">
        <v>382150</v>
      </c>
      <c r="I369" s="2">
        <v>100</v>
      </c>
      <c r="J369" s="2">
        <v>100</v>
      </c>
    </row>
    <row r="370" spans="1:10">
      <c r="A370" s="2">
        <v>245</v>
      </c>
      <c r="B370" s="2" t="str">
        <f>"0011807"</f>
        <v>0011807</v>
      </c>
      <c r="C370" s="2" t="s">
        <v>1319</v>
      </c>
      <c r="D370" s="2" t="s">
        <v>1320</v>
      </c>
      <c r="E370" s="2" t="s">
        <v>1321</v>
      </c>
      <c r="F370" s="2" t="s">
        <v>808</v>
      </c>
      <c r="G370" s="2" t="s">
        <v>19</v>
      </c>
      <c r="H370" s="2">
        <v>400006</v>
      </c>
      <c r="I370" s="2">
        <v>700</v>
      </c>
      <c r="J370" s="2">
        <v>700</v>
      </c>
    </row>
    <row r="371" spans="1:10">
      <c r="A371" s="2">
        <v>251</v>
      </c>
      <c r="B371" s="2" t="str">
        <f>"0009233"</f>
        <v>0009233</v>
      </c>
      <c r="C371" s="2" t="s">
        <v>1322</v>
      </c>
      <c r="D371" s="2" t="s">
        <v>1323</v>
      </c>
      <c r="E371" s="2" t="s">
        <v>1324</v>
      </c>
      <c r="F371" s="2" t="s">
        <v>1325</v>
      </c>
      <c r="G371" s="2" t="s">
        <v>19</v>
      </c>
      <c r="H371" s="2">
        <v>400058</v>
      </c>
      <c r="I371" s="2">
        <v>100</v>
      </c>
      <c r="J371" s="2">
        <v>100</v>
      </c>
    </row>
    <row r="372" spans="1:10">
      <c r="A372" s="2">
        <v>264</v>
      </c>
      <c r="B372" s="2" t="str">
        <f>"0000507"</f>
        <v>0000507</v>
      </c>
      <c r="C372" s="2" t="s">
        <v>1326</v>
      </c>
      <c r="D372" s="2" t="s">
        <v>1327</v>
      </c>
      <c r="E372" s="2" t="s">
        <v>1328</v>
      </c>
      <c r="F372" s="2" t="s">
        <v>324</v>
      </c>
      <c r="G372" s="2" t="s">
        <v>217</v>
      </c>
      <c r="H372" s="2">
        <v>700073</v>
      </c>
      <c r="I372" s="2">
        <v>100</v>
      </c>
      <c r="J372" s="2">
        <v>100</v>
      </c>
    </row>
    <row r="373" spans="1:10">
      <c r="A373" s="2">
        <v>29</v>
      </c>
      <c r="B373" s="2" t="str">
        <f>"1206690000268242"</f>
        <v>1206690000268242</v>
      </c>
      <c r="C373" s="2" t="s">
        <v>1329</v>
      </c>
      <c r="D373" s="2" t="s">
        <v>1330</v>
      </c>
      <c r="E373" s="2" t="s">
        <v>1331</v>
      </c>
      <c r="F373" s="2"/>
      <c r="G373" s="2" t="s">
        <v>217</v>
      </c>
      <c r="H373" s="2">
        <v>700055</v>
      </c>
      <c r="I373" s="2">
        <v>1</v>
      </c>
      <c r="J373" s="2">
        <v>0</v>
      </c>
    </row>
    <row r="374" spans="1:10">
      <c r="A374" s="2">
        <v>8939</v>
      </c>
      <c r="B374" s="2" t="str">
        <f>"1208160055484798"</f>
        <v>1208160055484798</v>
      </c>
      <c r="C374" s="2" t="s">
        <v>1333</v>
      </c>
      <c r="D374" s="2" t="s">
        <v>1334</v>
      </c>
      <c r="E374" s="2"/>
      <c r="F374" s="2"/>
      <c r="G374" s="2" t="s">
        <v>1332</v>
      </c>
      <c r="H374" s="2">
        <v>425116</v>
      </c>
      <c r="I374" s="2">
        <v>105</v>
      </c>
      <c r="J374" s="2">
        <v>105</v>
      </c>
    </row>
    <row r="375" spans="1:10">
      <c r="A375" s="2">
        <v>9304</v>
      </c>
      <c r="B375" s="2" t="str">
        <f>"1208160109752296"</f>
        <v>1208160109752296</v>
      </c>
      <c r="C375" s="2" t="s">
        <v>1335</v>
      </c>
      <c r="D375" s="2" t="s">
        <v>1336</v>
      </c>
      <c r="E375" s="2"/>
      <c r="F375" s="2"/>
      <c r="G375" s="2" t="s">
        <v>251</v>
      </c>
      <c r="H375" s="2">
        <v>452014</v>
      </c>
      <c r="I375" s="2">
        <v>15</v>
      </c>
      <c r="J375" s="2">
        <v>15</v>
      </c>
    </row>
    <row r="376" spans="1:10">
      <c r="A376" s="2">
        <v>9392</v>
      </c>
      <c r="B376" s="2" t="str">
        <f>"1204470023664790"</f>
        <v>1204470023664790</v>
      </c>
      <c r="C376" s="2" t="s">
        <v>1337</v>
      </c>
      <c r="D376" s="2" t="s">
        <v>1338</v>
      </c>
      <c r="E376" s="2" t="s">
        <v>1339</v>
      </c>
      <c r="F376" s="2"/>
      <c r="G376" s="2" t="s">
        <v>290</v>
      </c>
      <c r="H376" s="2">
        <v>462044</v>
      </c>
      <c r="I376" s="2">
        <v>1</v>
      </c>
      <c r="J376" s="2">
        <v>1</v>
      </c>
    </row>
    <row r="377" spans="1:10">
      <c r="A377" s="2">
        <v>12937</v>
      </c>
      <c r="B377" s="2" t="str">
        <f>"IN30290241803157"</f>
        <v>IN30290241803157</v>
      </c>
      <c r="C377" s="2" t="s">
        <v>1340</v>
      </c>
      <c r="D377" s="2" t="s">
        <v>1341</v>
      </c>
      <c r="E377" s="2" t="s">
        <v>1342</v>
      </c>
      <c r="F377" s="2" t="s">
        <v>1343</v>
      </c>
      <c r="G377" s="2"/>
      <c r="H377" s="2">
        <v>755029</v>
      </c>
      <c r="I377" s="2">
        <v>600</v>
      </c>
      <c r="J377" s="2">
        <v>600</v>
      </c>
    </row>
    <row r="378" spans="1:10">
      <c r="A378" s="2">
        <v>13187</v>
      </c>
      <c r="B378" s="2" t="str">
        <f>"IN30154915362626"</f>
        <v>IN30154915362626</v>
      </c>
      <c r="C378" s="2" t="s">
        <v>1344</v>
      </c>
      <c r="D378" s="2" t="s">
        <v>1345</v>
      </c>
      <c r="E378" s="2" t="s">
        <v>1346</v>
      </c>
      <c r="F378" s="2"/>
      <c r="G378" s="2"/>
      <c r="H378" s="2">
        <v>827001</v>
      </c>
      <c r="I378" s="2">
        <v>25</v>
      </c>
      <c r="J378" s="2">
        <v>25</v>
      </c>
    </row>
    <row r="379" spans="1:10">
      <c r="A379" s="2">
        <v>48</v>
      </c>
      <c r="B379" s="2" t="str">
        <f>"0013591"</f>
        <v>0013591</v>
      </c>
      <c r="C379" s="2" t="s">
        <v>1347</v>
      </c>
      <c r="D379" s="2" t="s">
        <v>1348</v>
      </c>
      <c r="E379" s="2" t="s">
        <v>92</v>
      </c>
      <c r="F379" s="2"/>
      <c r="G379" s="2" t="s">
        <v>92</v>
      </c>
      <c r="H379" s="2">
        <v>110015</v>
      </c>
      <c r="I379" s="2">
        <v>1200</v>
      </c>
      <c r="J379" s="2">
        <v>1200</v>
      </c>
    </row>
    <row r="380" spans="1:10">
      <c r="A380" s="2">
        <v>52</v>
      </c>
      <c r="B380" s="2" t="str">
        <f>"0001240"</f>
        <v>0001240</v>
      </c>
      <c r="C380" s="2" t="s">
        <v>1349</v>
      </c>
      <c r="D380" s="2" t="s">
        <v>1178</v>
      </c>
      <c r="E380" s="2" t="s">
        <v>92</v>
      </c>
      <c r="F380" s="2"/>
      <c r="G380" s="2" t="s">
        <v>92</v>
      </c>
      <c r="H380" s="2">
        <v>110021</v>
      </c>
      <c r="I380" s="2">
        <v>600</v>
      </c>
      <c r="J380" s="2">
        <v>600</v>
      </c>
    </row>
    <row r="381" spans="1:10">
      <c r="A381" s="2">
        <v>92</v>
      </c>
      <c r="B381" s="2" t="str">
        <f>"0003032"</f>
        <v>0003032</v>
      </c>
      <c r="C381" s="2" t="s">
        <v>1350</v>
      </c>
      <c r="D381" s="2" t="s">
        <v>1351</v>
      </c>
      <c r="E381" s="2" t="s">
        <v>1352</v>
      </c>
      <c r="F381" s="2" t="s">
        <v>31</v>
      </c>
      <c r="G381" s="2" t="s">
        <v>31</v>
      </c>
      <c r="H381" s="2">
        <v>141003</v>
      </c>
      <c r="I381" s="2">
        <v>100</v>
      </c>
      <c r="J381" s="2">
        <v>100</v>
      </c>
    </row>
    <row r="382" spans="1:10">
      <c r="A382" s="2">
        <v>124</v>
      </c>
      <c r="B382" s="2" t="str">
        <f>"0004311"</f>
        <v>0004311</v>
      </c>
      <c r="C382" s="2" t="s">
        <v>1354</v>
      </c>
      <c r="D382" s="2" t="s">
        <v>1355</v>
      </c>
      <c r="E382" s="2" t="s">
        <v>1356</v>
      </c>
      <c r="F382" s="2" t="s">
        <v>1357</v>
      </c>
      <c r="G382" s="2" t="s">
        <v>1353</v>
      </c>
      <c r="H382" s="2">
        <v>323307</v>
      </c>
      <c r="I382" s="2">
        <v>600</v>
      </c>
      <c r="J382" s="2">
        <v>600</v>
      </c>
    </row>
    <row r="383" spans="1:10">
      <c r="A383" s="2">
        <v>127</v>
      </c>
      <c r="B383" s="2" t="str">
        <f>"0004548"</f>
        <v>0004548</v>
      </c>
      <c r="C383" s="2" t="s">
        <v>1358</v>
      </c>
      <c r="D383" s="2" t="s">
        <v>1359</v>
      </c>
      <c r="E383" s="2" t="s">
        <v>1360</v>
      </c>
      <c r="F383" s="2" t="s">
        <v>1361</v>
      </c>
      <c r="G383" s="2" t="s">
        <v>104</v>
      </c>
      <c r="H383" s="2">
        <v>380001</v>
      </c>
      <c r="I383" s="2">
        <v>100</v>
      </c>
      <c r="J383" s="2">
        <v>100</v>
      </c>
    </row>
    <row r="384" spans="1:10">
      <c r="A384" s="2">
        <v>157</v>
      </c>
      <c r="B384" s="2" t="str">
        <f>"0011839"</f>
        <v>0011839</v>
      </c>
      <c r="C384" s="2" t="s">
        <v>1362</v>
      </c>
      <c r="D384" s="2" t="s">
        <v>1363</v>
      </c>
      <c r="E384" s="2" t="s">
        <v>1364</v>
      </c>
      <c r="F384" s="2" t="s">
        <v>1365</v>
      </c>
      <c r="G384" s="2" t="s">
        <v>19</v>
      </c>
      <c r="H384" s="2">
        <v>400016</v>
      </c>
      <c r="I384" s="2">
        <v>100</v>
      </c>
      <c r="J384" s="2">
        <v>100</v>
      </c>
    </row>
    <row r="385" spans="1:10">
      <c r="A385" s="2">
        <v>158</v>
      </c>
      <c r="B385" s="2" t="str">
        <f>"0011957"</f>
        <v>0011957</v>
      </c>
      <c r="C385" s="2" t="s">
        <v>1366</v>
      </c>
      <c r="D385" s="2" t="s">
        <v>1367</v>
      </c>
      <c r="E385" s="2" t="s">
        <v>1368</v>
      </c>
      <c r="F385" s="2" t="s">
        <v>1369</v>
      </c>
      <c r="G385" s="2" t="s">
        <v>19</v>
      </c>
      <c r="H385" s="2">
        <v>400019</v>
      </c>
      <c r="I385" s="2">
        <v>1200</v>
      </c>
      <c r="J385" s="2">
        <v>1200</v>
      </c>
    </row>
    <row r="386" spans="1:10">
      <c r="A386" s="2">
        <v>159</v>
      </c>
      <c r="B386" s="2" t="str">
        <f>"0006032"</f>
        <v>0006032</v>
      </c>
      <c r="C386" s="2" t="s">
        <v>1370</v>
      </c>
      <c r="D386" s="2" t="s">
        <v>1371</v>
      </c>
      <c r="E386" s="2" t="s">
        <v>1372</v>
      </c>
      <c r="F386" s="2" t="s">
        <v>1373</v>
      </c>
      <c r="G386" s="2" t="s">
        <v>19</v>
      </c>
      <c r="H386" s="2">
        <v>400022</v>
      </c>
      <c r="I386" s="2">
        <v>1800</v>
      </c>
      <c r="J386" s="2">
        <v>1800</v>
      </c>
    </row>
    <row r="387" spans="1:10">
      <c r="A387" s="2">
        <v>160</v>
      </c>
      <c r="B387" s="2" t="str">
        <f>"0008198"</f>
        <v>0008198</v>
      </c>
      <c r="C387" s="2" t="s">
        <v>1374</v>
      </c>
      <c r="D387" s="2" t="s">
        <v>1375</v>
      </c>
      <c r="E387" s="2" t="s">
        <v>1376</v>
      </c>
      <c r="F387" s="2" t="s">
        <v>1377</v>
      </c>
      <c r="G387" s="2" t="s">
        <v>19</v>
      </c>
      <c r="H387" s="2">
        <v>400023</v>
      </c>
      <c r="I387" s="2">
        <v>200</v>
      </c>
      <c r="J387" s="2">
        <v>200</v>
      </c>
    </row>
    <row r="388" spans="1:10">
      <c r="A388" s="2">
        <v>162</v>
      </c>
      <c r="B388" s="2" t="str">
        <f>"0006280"</f>
        <v>0006280</v>
      </c>
      <c r="C388" s="2" t="s">
        <v>1378</v>
      </c>
      <c r="D388" s="2" t="s">
        <v>1379</v>
      </c>
      <c r="E388" s="2" t="s">
        <v>1380</v>
      </c>
      <c r="F388" s="2" t="s">
        <v>808</v>
      </c>
      <c r="G388" s="2" t="s">
        <v>19</v>
      </c>
      <c r="H388" s="2">
        <v>400033</v>
      </c>
      <c r="I388" s="2">
        <v>600</v>
      </c>
      <c r="J388" s="2">
        <v>600</v>
      </c>
    </row>
    <row r="389" spans="1:10">
      <c r="A389" s="2">
        <v>164</v>
      </c>
      <c r="B389" s="2" t="str">
        <f>"0000160"</f>
        <v>0000160</v>
      </c>
      <c r="C389" s="2" t="s">
        <v>1381</v>
      </c>
      <c r="D389" s="2" t="s">
        <v>1382</v>
      </c>
      <c r="E389" s="2" t="s">
        <v>1383</v>
      </c>
      <c r="F389" s="2" t="s">
        <v>808</v>
      </c>
      <c r="G389" s="2" t="s">
        <v>19</v>
      </c>
      <c r="H389" s="2">
        <v>400036</v>
      </c>
      <c r="I389" s="2">
        <v>500</v>
      </c>
      <c r="J389" s="2">
        <v>500</v>
      </c>
    </row>
    <row r="390" spans="1:10">
      <c r="A390" s="2">
        <v>172</v>
      </c>
      <c r="B390" s="2" t="str">
        <f>"0011979"</f>
        <v>0011979</v>
      </c>
      <c r="C390" s="2" t="s">
        <v>1384</v>
      </c>
      <c r="D390" s="2" t="s">
        <v>1385</v>
      </c>
      <c r="E390" s="2" t="s">
        <v>1386</v>
      </c>
      <c r="F390" s="2" t="s">
        <v>1387</v>
      </c>
      <c r="G390" s="2" t="s">
        <v>19</v>
      </c>
      <c r="H390" s="2">
        <v>400057</v>
      </c>
      <c r="I390" s="2">
        <v>1200</v>
      </c>
      <c r="J390" s="2">
        <v>1200</v>
      </c>
    </row>
    <row r="391" spans="1:10">
      <c r="A391" s="2">
        <v>192</v>
      </c>
      <c r="B391" s="2" t="str">
        <f>"0006575"</f>
        <v>0006575</v>
      </c>
      <c r="C391" s="2" t="s">
        <v>1388</v>
      </c>
      <c r="D391" s="2" t="s">
        <v>1389</v>
      </c>
      <c r="E391" s="2" t="s">
        <v>1390</v>
      </c>
      <c r="F391" s="2"/>
      <c r="G391" s="2" t="s">
        <v>1332</v>
      </c>
      <c r="H391" s="2">
        <v>425401</v>
      </c>
      <c r="I391" s="2">
        <v>600</v>
      </c>
      <c r="J391" s="2">
        <v>600</v>
      </c>
    </row>
    <row r="392" spans="1:10">
      <c r="A392" s="2">
        <v>194</v>
      </c>
      <c r="B392" s="2" t="str">
        <f>"0005297"</f>
        <v>0005297</v>
      </c>
      <c r="C392" s="2" t="s">
        <v>1391</v>
      </c>
      <c r="D392" s="2" t="s">
        <v>1392</v>
      </c>
      <c r="E392" s="2" t="s">
        <v>1393</v>
      </c>
      <c r="F392" s="2" t="s">
        <v>1394</v>
      </c>
      <c r="G392" s="2" t="s">
        <v>65</v>
      </c>
      <c r="H392" s="2">
        <v>500001</v>
      </c>
      <c r="I392" s="2">
        <v>500</v>
      </c>
      <c r="J392" s="2">
        <v>500</v>
      </c>
    </row>
    <row r="393" spans="1:10">
      <c r="A393" s="2">
        <v>217</v>
      </c>
      <c r="B393" s="2" t="str">
        <f>"0005165"</f>
        <v>0005165</v>
      </c>
      <c r="C393" s="2" t="s">
        <v>1396</v>
      </c>
      <c r="D393" s="2" t="s">
        <v>1397</v>
      </c>
      <c r="E393" s="2" t="s">
        <v>1398</v>
      </c>
      <c r="F393" s="2" t="s">
        <v>1399</v>
      </c>
      <c r="G393" s="2" t="s">
        <v>1395</v>
      </c>
      <c r="H393" s="2">
        <v>679576</v>
      </c>
      <c r="I393" s="2">
        <v>600</v>
      </c>
      <c r="J393" s="2">
        <v>600</v>
      </c>
    </row>
    <row r="394" spans="1:10">
      <c r="A394" s="2">
        <v>219</v>
      </c>
      <c r="B394" s="2" t="str">
        <f>"0005164"</f>
        <v>0005164</v>
      </c>
      <c r="C394" s="2" t="s">
        <v>1400</v>
      </c>
      <c r="D394" s="2" t="s">
        <v>1104</v>
      </c>
      <c r="E394" s="2" t="s">
        <v>1105</v>
      </c>
      <c r="F394" s="2" t="s">
        <v>1106</v>
      </c>
      <c r="G394" s="2" t="s">
        <v>402</v>
      </c>
      <c r="H394" s="2">
        <v>680020</v>
      </c>
      <c r="I394" s="2">
        <v>600</v>
      </c>
      <c r="J394" s="2">
        <v>600</v>
      </c>
    </row>
    <row r="395" spans="1:10">
      <c r="A395" s="2">
        <v>222</v>
      </c>
      <c r="B395" s="2" t="str">
        <f>"0000493"</f>
        <v>0000493</v>
      </c>
      <c r="C395" s="2" t="s">
        <v>1401</v>
      </c>
      <c r="D395" s="2" t="s">
        <v>1402</v>
      </c>
      <c r="E395" s="2" t="s">
        <v>324</v>
      </c>
      <c r="F395" s="2"/>
      <c r="G395" s="2" t="s">
        <v>217</v>
      </c>
      <c r="H395" s="2">
        <v>700016</v>
      </c>
      <c r="I395" s="2">
        <v>600</v>
      </c>
      <c r="J395" s="2">
        <v>600</v>
      </c>
    </row>
    <row r="396" spans="1:10">
      <c r="A396" s="2">
        <v>223</v>
      </c>
      <c r="B396" s="2" t="str">
        <f>"0000483"</f>
        <v>0000483</v>
      </c>
      <c r="C396" s="2" t="s">
        <v>1403</v>
      </c>
      <c r="D396" s="2" t="s">
        <v>1404</v>
      </c>
      <c r="E396" s="2" t="s">
        <v>1405</v>
      </c>
      <c r="F396" s="2" t="s">
        <v>324</v>
      </c>
      <c r="G396" s="2" t="s">
        <v>217</v>
      </c>
      <c r="H396" s="2">
        <v>700020</v>
      </c>
      <c r="I396" s="2">
        <v>100</v>
      </c>
      <c r="J396" s="2">
        <v>100</v>
      </c>
    </row>
    <row r="397" spans="1:10">
      <c r="A397" s="2">
        <v>225</v>
      </c>
      <c r="B397" s="2" t="str">
        <f>"0002267"</f>
        <v>0002267</v>
      </c>
      <c r="C397" s="2" t="s">
        <v>1406</v>
      </c>
      <c r="D397" s="2" t="s">
        <v>1065</v>
      </c>
      <c r="E397" s="2" t="s">
        <v>1066</v>
      </c>
      <c r="F397" s="2" t="s">
        <v>1407</v>
      </c>
      <c r="G397" s="2" t="s">
        <v>217</v>
      </c>
      <c r="H397" s="2">
        <v>700054</v>
      </c>
      <c r="I397" s="2">
        <v>500</v>
      </c>
      <c r="J397" s="2">
        <v>500</v>
      </c>
    </row>
    <row r="398" spans="1:10">
      <c r="A398" s="2">
        <v>226</v>
      </c>
      <c r="B398" s="2" t="str">
        <f>"0002241"</f>
        <v>0002241</v>
      </c>
      <c r="C398" s="2" t="s">
        <v>1408</v>
      </c>
      <c r="D398" s="2" t="s">
        <v>1409</v>
      </c>
      <c r="E398" s="2" t="s">
        <v>1410</v>
      </c>
      <c r="F398" s="2" t="s">
        <v>1411</v>
      </c>
      <c r="G398" s="2" t="s">
        <v>1228</v>
      </c>
      <c r="H398" s="2">
        <v>781005</v>
      </c>
      <c r="I398" s="2">
        <v>600</v>
      </c>
      <c r="J398" s="2">
        <v>600</v>
      </c>
    </row>
    <row r="399" spans="1:10">
      <c r="A399" s="2">
        <v>240</v>
      </c>
      <c r="B399" s="2" t="str">
        <f>"0014234"</f>
        <v>0014234</v>
      </c>
      <c r="C399" s="2" t="s">
        <v>1413</v>
      </c>
      <c r="D399" s="2" t="s">
        <v>1414</v>
      </c>
      <c r="E399" s="2" t="s">
        <v>1412</v>
      </c>
      <c r="F399" s="2" t="s">
        <v>614</v>
      </c>
      <c r="G399" s="2" t="s">
        <v>1412</v>
      </c>
      <c r="H399" s="2">
        <v>341001</v>
      </c>
      <c r="I399" s="2">
        <v>100</v>
      </c>
      <c r="J399" s="2">
        <v>100</v>
      </c>
    </row>
    <row r="400" spans="1:10">
      <c r="A400" s="2">
        <v>7</v>
      </c>
      <c r="B400" s="2" t="str">
        <f>"IN30236510989376"</f>
        <v>IN30236510989376</v>
      </c>
      <c r="C400" s="2" t="s">
        <v>1415</v>
      </c>
      <c r="D400" s="2" t="s">
        <v>1416</v>
      </c>
      <c r="E400" s="2" t="s">
        <v>1417</v>
      </c>
      <c r="F400" s="2" t="s">
        <v>1418</v>
      </c>
      <c r="G400" s="2"/>
      <c r="H400" s="2">
        <v>124001</v>
      </c>
      <c r="I400" s="2">
        <v>1</v>
      </c>
      <c r="J400" s="2">
        <v>0</v>
      </c>
    </row>
    <row r="401" spans="1:10" ht="27.6">
      <c r="A401" s="2">
        <v>17</v>
      </c>
      <c r="B401" s="2" t="str">
        <f>"IN30302856563347"</f>
        <v>IN30302856563347</v>
      </c>
      <c r="C401" s="2" t="s">
        <v>1419</v>
      </c>
      <c r="D401" s="2" t="s">
        <v>1420</v>
      </c>
      <c r="E401" s="2" t="s">
        <v>1421</v>
      </c>
      <c r="F401" s="2" t="s">
        <v>1422</v>
      </c>
      <c r="G401" s="2"/>
      <c r="H401" s="2">
        <v>400025</v>
      </c>
      <c r="I401" s="2">
        <v>1</v>
      </c>
      <c r="J401" s="2">
        <v>0</v>
      </c>
    </row>
    <row r="402" spans="1:10">
      <c r="A402" s="2">
        <v>23</v>
      </c>
      <c r="B402" s="2" t="str">
        <f>"IN30021419219785"</f>
        <v>IN30021419219785</v>
      </c>
      <c r="C402" s="2" t="s">
        <v>1423</v>
      </c>
      <c r="D402" s="2" t="s">
        <v>1424</v>
      </c>
      <c r="E402" s="2" t="s">
        <v>1425</v>
      </c>
      <c r="F402" s="2" t="s">
        <v>1426</v>
      </c>
      <c r="G402" s="2"/>
      <c r="H402" s="2">
        <v>400097</v>
      </c>
      <c r="I402" s="2">
        <v>1</v>
      </c>
      <c r="J402" s="2">
        <v>0</v>
      </c>
    </row>
    <row r="403" spans="1:10">
      <c r="A403" s="2">
        <v>24</v>
      </c>
      <c r="B403" s="2" t="str">
        <f>"IN30267931509573"</f>
        <v>IN30267931509573</v>
      </c>
      <c r="C403" s="2" t="s">
        <v>1427</v>
      </c>
      <c r="D403" s="2" t="s">
        <v>1428</v>
      </c>
      <c r="E403" s="2" t="s">
        <v>1429</v>
      </c>
      <c r="F403" s="2" t="s">
        <v>1430</v>
      </c>
      <c r="G403" s="2"/>
      <c r="H403" s="2">
        <v>411029</v>
      </c>
      <c r="I403" s="2">
        <v>1</v>
      </c>
      <c r="J403" s="2">
        <v>0</v>
      </c>
    </row>
    <row r="404" spans="1:10" ht="27.6">
      <c r="A404" s="2">
        <v>27</v>
      </c>
      <c r="B404" s="2" t="str">
        <f>"1208160099664351"</f>
        <v>1208160099664351</v>
      </c>
      <c r="C404" s="2" t="s">
        <v>1431</v>
      </c>
      <c r="D404" s="2" t="s">
        <v>1432</v>
      </c>
      <c r="E404" s="2" t="s">
        <v>1433</v>
      </c>
      <c r="F404" s="2"/>
      <c r="G404" s="2" t="s">
        <v>250</v>
      </c>
      <c r="H404" s="2">
        <v>560004</v>
      </c>
      <c r="I404" s="2">
        <v>1</v>
      </c>
      <c r="J404" s="2">
        <v>0</v>
      </c>
    </row>
    <row r="405" spans="1:10">
      <c r="A405" s="2">
        <v>28</v>
      </c>
      <c r="B405" s="2" t="str">
        <f>"IN30051323482270"</f>
        <v>IN30051323482270</v>
      </c>
      <c r="C405" s="2" t="s">
        <v>1434</v>
      </c>
      <c r="D405" s="2" t="s">
        <v>1435</v>
      </c>
      <c r="E405" s="2" t="s">
        <v>1436</v>
      </c>
      <c r="F405" s="2" t="s">
        <v>1437</v>
      </c>
      <c r="G405" s="2"/>
      <c r="H405" s="2">
        <v>560094</v>
      </c>
      <c r="I405" s="2">
        <v>1</v>
      </c>
      <c r="J405" s="2">
        <v>0</v>
      </c>
    </row>
    <row r="406" spans="1:10">
      <c r="A406" s="2">
        <v>253</v>
      </c>
      <c r="B406" s="2" t="str">
        <f>"0006491"</f>
        <v>0006491</v>
      </c>
      <c r="C406" s="2" t="s">
        <v>1438</v>
      </c>
      <c r="D406" s="2" t="s">
        <v>1439</v>
      </c>
      <c r="E406" s="2" t="s">
        <v>1440</v>
      </c>
      <c r="F406" s="2" t="s">
        <v>808</v>
      </c>
      <c r="G406" s="2" t="s">
        <v>19</v>
      </c>
      <c r="H406" s="2">
        <v>400078</v>
      </c>
      <c r="I406" s="2">
        <v>200</v>
      </c>
      <c r="J406" s="2">
        <v>200</v>
      </c>
    </row>
    <row r="407" spans="1:10">
      <c r="A407" s="2">
        <v>256</v>
      </c>
      <c r="B407" s="2" t="str">
        <f>"0013010"</f>
        <v>0013010</v>
      </c>
      <c r="C407" s="2" t="s">
        <v>1441</v>
      </c>
      <c r="D407" s="2" t="s">
        <v>1442</v>
      </c>
      <c r="E407" s="2" t="s">
        <v>1443</v>
      </c>
      <c r="F407" s="2" t="s">
        <v>65</v>
      </c>
      <c r="G407" s="2" t="s">
        <v>65</v>
      </c>
      <c r="H407" s="2">
        <v>500001</v>
      </c>
      <c r="I407" s="2">
        <v>100</v>
      </c>
      <c r="J407" s="2">
        <v>100</v>
      </c>
    </row>
    <row r="408" spans="1:10">
      <c r="A408" s="2">
        <v>262</v>
      </c>
      <c r="B408" s="2" t="str">
        <f>"0008645"</f>
        <v>0008645</v>
      </c>
      <c r="C408" s="2" t="s">
        <v>1444</v>
      </c>
      <c r="D408" s="2" t="s">
        <v>1445</v>
      </c>
      <c r="E408" s="2" t="s">
        <v>1446</v>
      </c>
      <c r="F408" s="2"/>
      <c r="G408" s="2" t="s">
        <v>300</v>
      </c>
      <c r="H408" s="2">
        <v>642001</v>
      </c>
      <c r="I408" s="2">
        <v>100</v>
      </c>
      <c r="J408" s="2">
        <v>100</v>
      </c>
    </row>
    <row r="409" spans="1:10">
      <c r="A409" s="2">
        <v>263</v>
      </c>
      <c r="B409" s="2" t="str">
        <f>"0008040"</f>
        <v>0008040</v>
      </c>
      <c r="C409" s="2" t="s">
        <v>1448</v>
      </c>
      <c r="D409" s="2" t="s">
        <v>1449</v>
      </c>
      <c r="E409" s="2" t="s">
        <v>1450</v>
      </c>
      <c r="F409" s="2" t="s">
        <v>1451</v>
      </c>
      <c r="G409" s="2" t="s">
        <v>1447</v>
      </c>
      <c r="H409" s="2">
        <v>695015</v>
      </c>
      <c r="I409" s="2">
        <v>100</v>
      </c>
      <c r="J409" s="2">
        <v>100</v>
      </c>
    </row>
    <row r="410" spans="1:10">
      <c r="A410" s="2">
        <v>6</v>
      </c>
      <c r="B410" s="2" t="str">
        <f>"1201130000040088"</f>
        <v>1201130000040088</v>
      </c>
      <c r="C410" s="2" t="s">
        <v>1452</v>
      </c>
      <c r="D410" s="2" t="s">
        <v>1453</v>
      </c>
      <c r="E410" s="2" t="s">
        <v>1454</v>
      </c>
      <c r="F410" s="2" t="s">
        <v>1455</v>
      </c>
      <c r="G410" s="2" t="s">
        <v>418</v>
      </c>
      <c r="H410" s="2">
        <v>122001</v>
      </c>
      <c r="I410" s="2">
        <v>1</v>
      </c>
      <c r="J410" s="2">
        <v>0</v>
      </c>
    </row>
    <row r="411" spans="1:10">
      <c r="A411" s="2">
        <v>57</v>
      </c>
      <c r="B411" s="2" t="str">
        <f>"0001363"</f>
        <v>0001363</v>
      </c>
      <c r="C411" s="2" t="s">
        <v>1456</v>
      </c>
      <c r="D411" s="2" t="s">
        <v>1457</v>
      </c>
      <c r="E411" s="2" t="s">
        <v>92</v>
      </c>
      <c r="F411" s="2"/>
      <c r="G411" s="2" t="s">
        <v>92</v>
      </c>
      <c r="H411" s="2">
        <v>110024</v>
      </c>
      <c r="I411" s="2">
        <v>600</v>
      </c>
      <c r="J411" s="2">
        <v>600</v>
      </c>
    </row>
    <row r="412" spans="1:10">
      <c r="A412" s="2">
        <v>59</v>
      </c>
      <c r="B412" s="2" t="str">
        <f>"0015108"</f>
        <v>0015108</v>
      </c>
      <c r="C412" s="2" t="s">
        <v>566</v>
      </c>
      <c r="D412" s="2" t="s">
        <v>1458</v>
      </c>
      <c r="E412" s="2" t="s">
        <v>458</v>
      </c>
      <c r="F412" s="2" t="s">
        <v>92</v>
      </c>
      <c r="G412" s="2" t="s">
        <v>92</v>
      </c>
      <c r="H412" s="2">
        <v>110027</v>
      </c>
      <c r="I412" s="2">
        <v>5</v>
      </c>
      <c r="J412" s="2">
        <v>5</v>
      </c>
    </row>
    <row r="413" spans="1:10">
      <c r="A413" s="2">
        <v>64</v>
      </c>
      <c r="B413" s="2" t="str">
        <f>"0007913"</f>
        <v>0007913</v>
      </c>
      <c r="C413" s="2" t="s">
        <v>1459</v>
      </c>
      <c r="D413" s="2" t="s">
        <v>1460</v>
      </c>
      <c r="E413" s="2" t="s">
        <v>1461</v>
      </c>
      <c r="F413" s="2"/>
      <c r="G413" s="2" t="s">
        <v>92</v>
      </c>
      <c r="H413" s="2">
        <v>110048</v>
      </c>
      <c r="I413" s="2">
        <v>100</v>
      </c>
      <c r="J413" s="2">
        <v>100</v>
      </c>
    </row>
    <row r="414" spans="1:10">
      <c r="A414" s="2">
        <v>65</v>
      </c>
      <c r="B414" s="2" t="str">
        <f>"0009727"</f>
        <v>0009727</v>
      </c>
      <c r="C414" s="2" t="s">
        <v>1462</v>
      </c>
      <c r="D414" s="2" t="s">
        <v>1463</v>
      </c>
      <c r="E414" s="2" t="s">
        <v>1464</v>
      </c>
      <c r="F414" s="2" t="s">
        <v>92</v>
      </c>
      <c r="G414" s="2" t="s">
        <v>92</v>
      </c>
      <c r="H414" s="2">
        <v>110048</v>
      </c>
      <c r="I414" s="2">
        <v>600</v>
      </c>
      <c r="J414" s="2">
        <v>600</v>
      </c>
    </row>
    <row r="415" spans="1:10">
      <c r="A415" s="2">
        <v>66</v>
      </c>
      <c r="B415" s="2" t="str">
        <f>"0013439"</f>
        <v>0013439</v>
      </c>
      <c r="C415" s="2" t="s">
        <v>1465</v>
      </c>
      <c r="D415" s="2" t="s">
        <v>1466</v>
      </c>
      <c r="E415" s="2" t="s">
        <v>92</v>
      </c>
      <c r="F415" s="2"/>
      <c r="G415" s="2" t="s">
        <v>92</v>
      </c>
      <c r="H415" s="2">
        <v>110057</v>
      </c>
      <c r="I415" s="2">
        <v>600</v>
      </c>
      <c r="J415" s="2">
        <v>480</v>
      </c>
    </row>
    <row r="416" spans="1:10">
      <c r="A416" s="2">
        <v>73</v>
      </c>
      <c r="B416" s="2" t="str">
        <f>"0000817"</f>
        <v>0000817</v>
      </c>
      <c r="C416" s="2" t="s">
        <v>550</v>
      </c>
      <c r="D416" s="2" t="s">
        <v>1467</v>
      </c>
      <c r="E416" s="2" t="s">
        <v>48</v>
      </c>
      <c r="F416" s="2"/>
      <c r="G416" s="2" t="s">
        <v>48</v>
      </c>
      <c r="H416" s="2">
        <v>110092</v>
      </c>
      <c r="I416" s="2">
        <v>1000</v>
      </c>
      <c r="J416" s="2">
        <v>1000</v>
      </c>
    </row>
    <row r="417" spans="1:10">
      <c r="A417" s="2">
        <v>93</v>
      </c>
      <c r="B417" s="2" t="str">
        <f>"0002697"</f>
        <v>0002697</v>
      </c>
      <c r="C417" s="2" t="s">
        <v>1468</v>
      </c>
      <c r="D417" s="2" t="s">
        <v>1469</v>
      </c>
      <c r="E417" s="2" t="s">
        <v>1470</v>
      </c>
      <c r="F417" s="2" t="s">
        <v>31</v>
      </c>
      <c r="G417" s="2" t="s">
        <v>31</v>
      </c>
      <c r="H417" s="2">
        <v>141003</v>
      </c>
      <c r="I417" s="2">
        <v>600</v>
      </c>
      <c r="J417" s="2">
        <v>600</v>
      </c>
    </row>
    <row r="418" spans="1:10">
      <c r="A418" s="2">
        <v>121</v>
      </c>
      <c r="B418" s="2" t="str">
        <f>"0010426"</f>
        <v>0010426</v>
      </c>
      <c r="C418" s="2" t="s">
        <v>1471</v>
      </c>
      <c r="D418" s="2" t="s">
        <v>1472</v>
      </c>
      <c r="E418" s="2" t="s">
        <v>1473</v>
      </c>
      <c r="F418" s="2" t="s">
        <v>1474</v>
      </c>
      <c r="G418" s="2" t="s">
        <v>181</v>
      </c>
      <c r="H418" s="2">
        <v>302015</v>
      </c>
      <c r="I418" s="2">
        <v>500</v>
      </c>
      <c r="J418" s="2">
        <v>500</v>
      </c>
    </row>
    <row r="419" spans="1:10">
      <c r="A419" s="2">
        <v>123</v>
      </c>
      <c r="B419" s="2" t="str">
        <f>"0001569"</f>
        <v>0001569</v>
      </c>
      <c r="C419" s="2" t="s">
        <v>1476</v>
      </c>
      <c r="D419" s="2" t="s">
        <v>1477</v>
      </c>
      <c r="E419" s="2" t="s">
        <v>1478</v>
      </c>
      <c r="F419" s="2" t="s">
        <v>614</v>
      </c>
      <c r="G419" s="2" t="s">
        <v>1475</v>
      </c>
      <c r="H419" s="2">
        <v>322230</v>
      </c>
      <c r="I419" s="2">
        <v>600</v>
      </c>
      <c r="J419" s="2">
        <v>600</v>
      </c>
    </row>
    <row r="420" spans="1:10">
      <c r="A420" s="2">
        <v>128</v>
      </c>
      <c r="B420" s="2" t="str">
        <f>"0003583"</f>
        <v>0003583</v>
      </c>
      <c r="C420" s="2" t="s">
        <v>1479</v>
      </c>
      <c r="D420" s="2" t="s">
        <v>1480</v>
      </c>
      <c r="E420" s="2" t="s">
        <v>1481</v>
      </c>
      <c r="F420" s="2" t="s">
        <v>1482</v>
      </c>
      <c r="G420" s="2" t="s">
        <v>104</v>
      </c>
      <c r="H420" s="2">
        <v>380001</v>
      </c>
      <c r="I420" s="2">
        <v>100</v>
      </c>
      <c r="J420" s="2">
        <v>100</v>
      </c>
    </row>
    <row r="421" spans="1:10">
      <c r="A421" s="2">
        <v>129</v>
      </c>
      <c r="B421" s="2" t="str">
        <f>"0001520"</f>
        <v>0001520</v>
      </c>
      <c r="C421" s="2" t="s">
        <v>1483</v>
      </c>
      <c r="D421" s="2" t="s">
        <v>1484</v>
      </c>
      <c r="E421" s="2" t="s">
        <v>1485</v>
      </c>
      <c r="F421" s="2"/>
      <c r="G421" s="2" t="s">
        <v>104</v>
      </c>
      <c r="H421" s="2">
        <v>380001</v>
      </c>
      <c r="I421" s="2">
        <v>600</v>
      </c>
      <c r="J421" s="2">
        <v>600</v>
      </c>
    </row>
    <row r="422" spans="1:10" ht="27.6">
      <c r="A422" s="2">
        <v>139</v>
      </c>
      <c r="B422" s="2" t="str">
        <f>"0010913"</f>
        <v>0010913</v>
      </c>
      <c r="C422" s="2" t="s">
        <v>1486</v>
      </c>
      <c r="D422" s="2" t="s">
        <v>1487</v>
      </c>
      <c r="E422" s="2" t="s">
        <v>1488</v>
      </c>
      <c r="F422" s="2" t="s">
        <v>1489</v>
      </c>
      <c r="G422" s="2" t="s">
        <v>104</v>
      </c>
      <c r="H422" s="2">
        <v>380015</v>
      </c>
      <c r="I422" s="2">
        <v>100</v>
      </c>
      <c r="J422" s="2">
        <v>100</v>
      </c>
    </row>
    <row r="423" spans="1:10">
      <c r="A423" s="2">
        <v>152</v>
      </c>
      <c r="B423" s="2" t="str">
        <f>"0006250"</f>
        <v>0006250</v>
      </c>
      <c r="C423" s="2" t="s">
        <v>1490</v>
      </c>
      <c r="D423" s="2" t="s">
        <v>1491</v>
      </c>
      <c r="E423" s="2" t="s">
        <v>1492</v>
      </c>
      <c r="F423" s="2"/>
      <c r="G423" s="2" t="s">
        <v>19</v>
      </c>
      <c r="H423" s="2">
        <v>400006</v>
      </c>
      <c r="I423" s="2">
        <v>600</v>
      </c>
      <c r="J423" s="2">
        <v>600</v>
      </c>
    </row>
    <row r="424" spans="1:10">
      <c r="A424" s="2">
        <v>170</v>
      </c>
      <c r="B424" s="2" t="str">
        <f>"0006112"</f>
        <v>0006112</v>
      </c>
      <c r="C424" s="2" t="s">
        <v>1493</v>
      </c>
      <c r="D424" s="2" t="s">
        <v>1494</v>
      </c>
      <c r="E424" s="2" t="s">
        <v>1495</v>
      </c>
      <c r="F424" s="2" t="s">
        <v>1496</v>
      </c>
      <c r="G424" s="2" t="s">
        <v>19</v>
      </c>
      <c r="H424" s="2">
        <v>400054</v>
      </c>
      <c r="I424" s="2">
        <v>100</v>
      </c>
      <c r="J424" s="2">
        <v>100</v>
      </c>
    </row>
    <row r="425" spans="1:10">
      <c r="A425" s="2">
        <v>178</v>
      </c>
      <c r="B425" s="2" t="str">
        <f>"0006525"</f>
        <v>0006525</v>
      </c>
      <c r="C425" s="2" t="s">
        <v>1497</v>
      </c>
      <c r="D425" s="2" t="s">
        <v>1498</v>
      </c>
      <c r="E425" s="2" t="s">
        <v>1499</v>
      </c>
      <c r="F425" s="2"/>
      <c r="G425" s="2" t="s">
        <v>19</v>
      </c>
      <c r="H425" s="2">
        <v>400078</v>
      </c>
      <c r="I425" s="2">
        <v>600</v>
      </c>
      <c r="J425" s="2">
        <v>600</v>
      </c>
    </row>
    <row r="426" spans="1:10">
      <c r="A426" s="2">
        <v>181</v>
      </c>
      <c r="B426" s="2" t="str">
        <f>"0015212"</f>
        <v>0015212</v>
      </c>
      <c r="C426" s="2" t="s">
        <v>1500</v>
      </c>
      <c r="D426" s="2" t="s">
        <v>1501</v>
      </c>
      <c r="E426" s="2" t="s">
        <v>1502</v>
      </c>
      <c r="F426" s="2" t="s">
        <v>1503</v>
      </c>
      <c r="G426" s="2" t="s">
        <v>19</v>
      </c>
      <c r="H426" s="2">
        <v>400081</v>
      </c>
      <c r="I426" s="2">
        <v>1</v>
      </c>
      <c r="J426" s="2">
        <v>1</v>
      </c>
    </row>
    <row r="427" spans="1:10">
      <c r="A427" s="2">
        <v>189</v>
      </c>
      <c r="B427" s="2" t="str">
        <f>"0003310"</f>
        <v>0003310</v>
      </c>
      <c r="C427" s="2" t="s">
        <v>1504</v>
      </c>
      <c r="D427" s="2" t="s">
        <v>1290</v>
      </c>
      <c r="E427" s="2" t="s">
        <v>1291</v>
      </c>
      <c r="F427" s="2" t="s">
        <v>242</v>
      </c>
      <c r="G427" s="2" t="s">
        <v>242</v>
      </c>
      <c r="H427" s="2">
        <v>411011</v>
      </c>
      <c r="I427" s="2">
        <v>600</v>
      </c>
      <c r="J427" s="2">
        <v>600</v>
      </c>
    </row>
    <row r="428" spans="1:10">
      <c r="A428" s="2">
        <v>196</v>
      </c>
      <c r="B428" s="2" t="str">
        <f>"0002307"</f>
        <v>0002307</v>
      </c>
      <c r="C428" s="2" t="s">
        <v>1505</v>
      </c>
      <c r="D428" s="2" t="s">
        <v>1506</v>
      </c>
      <c r="E428" s="2" t="s">
        <v>1507</v>
      </c>
      <c r="F428" s="2" t="s">
        <v>65</v>
      </c>
      <c r="G428" s="2" t="s">
        <v>65</v>
      </c>
      <c r="H428" s="2">
        <v>500038</v>
      </c>
      <c r="I428" s="2">
        <v>100</v>
      </c>
      <c r="J428" s="2">
        <v>100</v>
      </c>
    </row>
    <row r="429" spans="1:10">
      <c r="A429" s="2">
        <v>197</v>
      </c>
      <c r="B429" s="2" t="str">
        <f>"0004322"</f>
        <v>0004322</v>
      </c>
      <c r="C429" s="2" t="s">
        <v>1508</v>
      </c>
      <c r="D429" s="2" t="s">
        <v>1509</v>
      </c>
      <c r="E429" s="2" t="s">
        <v>1510</v>
      </c>
      <c r="F429" s="2" t="s">
        <v>1511</v>
      </c>
      <c r="G429" s="2" t="s">
        <v>1092</v>
      </c>
      <c r="H429" s="2">
        <v>517002</v>
      </c>
      <c r="I429" s="2">
        <v>100</v>
      </c>
      <c r="J429" s="2">
        <v>100</v>
      </c>
    </row>
    <row r="430" spans="1:10">
      <c r="A430" s="2">
        <v>206</v>
      </c>
      <c r="B430" s="2" t="str">
        <f>"0011854"</f>
        <v>0011854</v>
      </c>
      <c r="C430" s="2" t="s">
        <v>1512</v>
      </c>
      <c r="D430" s="2" t="s">
        <v>1513</v>
      </c>
      <c r="E430" s="2" t="s">
        <v>1514</v>
      </c>
      <c r="F430" s="2" t="s">
        <v>1515</v>
      </c>
      <c r="G430" s="2" t="s">
        <v>820</v>
      </c>
      <c r="H430" s="2">
        <v>570001</v>
      </c>
      <c r="I430" s="2">
        <v>100</v>
      </c>
      <c r="J430" s="2">
        <v>100</v>
      </c>
    </row>
    <row r="431" spans="1:10">
      <c r="A431" s="2">
        <v>211</v>
      </c>
      <c r="B431" s="2" t="str">
        <f>"0005914"</f>
        <v>0005914</v>
      </c>
      <c r="C431" s="2" t="s">
        <v>1516</v>
      </c>
      <c r="D431" s="2" t="s">
        <v>1517</v>
      </c>
      <c r="E431" s="2" t="s">
        <v>397</v>
      </c>
      <c r="F431" s="2"/>
      <c r="G431" s="2" t="s">
        <v>397</v>
      </c>
      <c r="H431" s="2">
        <v>575001</v>
      </c>
      <c r="I431" s="2">
        <v>200</v>
      </c>
      <c r="J431" s="2">
        <v>200</v>
      </c>
    </row>
    <row r="432" spans="1:10">
      <c r="A432" s="2">
        <v>212</v>
      </c>
      <c r="B432" s="2" t="str">
        <f>"0005895"</f>
        <v>0005895</v>
      </c>
      <c r="C432" s="2" t="s">
        <v>1518</v>
      </c>
      <c r="D432" s="2" t="s">
        <v>1519</v>
      </c>
      <c r="E432" s="2" t="s">
        <v>1520</v>
      </c>
      <c r="F432" s="2" t="s">
        <v>1521</v>
      </c>
      <c r="G432" s="2" t="s">
        <v>397</v>
      </c>
      <c r="H432" s="2">
        <v>575002</v>
      </c>
      <c r="I432" s="2">
        <v>200</v>
      </c>
      <c r="J432" s="2">
        <v>200</v>
      </c>
    </row>
    <row r="433" spans="1:10">
      <c r="A433" s="2">
        <v>255</v>
      </c>
      <c r="B433" s="2" t="str">
        <f>"0012582"</f>
        <v>0012582</v>
      </c>
      <c r="C433" s="2" t="s">
        <v>1523</v>
      </c>
      <c r="D433" s="2" t="s">
        <v>1524</v>
      </c>
      <c r="E433" s="2" t="s">
        <v>1525</v>
      </c>
      <c r="F433" s="2"/>
      <c r="G433" s="2" t="s">
        <v>1522</v>
      </c>
      <c r="H433" s="2">
        <v>450001</v>
      </c>
      <c r="I433" s="2">
        <v>100</v>
      </c>
      <c r="J433" s="2">
        <v>100</v>
      </c>
    </row>
    <row r="434" spans="1:10">
      <c r="A434" s="2">
        <v>257</v>
      </c>
      <c r="B434" s="2" t="str">
        <f>"0007837"</f>
        <v>0007837</v>
      </c>
      <c r="C434" s="2" t="s">
        <v>1526</v>
      </c>
      <c r="D434" s="2" t="s">
        <v>1527</v>
      </c>
      <c r="E434" s="2" t="s">
        <v>1528</v>
      </c>
      <c r="F434" s="2"/>
      <c r="G434" s="2" t="s">
        <v>295</v>
      </c>
      <c r="H434" s="2">
        <v>522009</v>
      </c>
      <c r="I434" s="2">
        <v>300</v>
      </c>
      <c r="J434" s="2">
        <v>300</v>
      </c>
    </row>
    <row r="435" spans="1:10">
      <c r="A435" s="2">
        <v>258</v>
      </c>
      <c r="B435" s="2" t="str">
        <f>"0005333"</f>
        <v>0005333</v>
      </c>
      <c r="C435" s="2" t="s">
        <v>1530</v>
      </c>
      <c r="D435" s="2" t="s">
        <v>1531</v>
      </c>
      <c r="E435" s="2" t="s">
        <v>1532</v>
      </c>
      <c r="F435" s="2"/>
      <c r="G435" s="2" t="s">
        <v>1529</v>
      </c>
      <c r="H435" s="2">
        <v>534320</v>
      </c>
      <c r="I435" s="2">
        <v>600</v>
      </c>
      <c r="J435" s="2">
        <v>600</v>
      </c>
    </row>
    <row r="436" spans="1:10">
      <c r="A436" s="2">
        <v>259</v>
      </c>
      <c r="B436" s="2" t="str">
        <f>"0014032"</f>
        <v>0014032</v>
      </c>
      <c r="C436" s="2" t="s">
        <v>1533</v>
      </c>
      <c r="D436" s="2" t="s">
        <v>1534</v>
      </c>
      <c r="E436" s="2" t="s">
        <v>1535</v>
      </c>
      <c r="F436" s="2" t="s">
        <v>1536</v>
      </c>
      <c r="G436" s="2" t="s">
        <v>23</v>
      </c>
      <c r="H436" s="2">
        <v>600089</v>
      </c>
      <c r="I436" s="2">
        <v>600</v>
      </c>
      <c r="J436" s="2">
        <v>600</v>
      </c>
    </row>
    <row r="437" spans="1:10">
      <c r="A437" s="2">
        <v>3</v>
      </c>
      <c r="B437" s="2" t="str">
        <f>"1204470000153843"</f>
        <v>1204470000153843</v>
      </c>
      <c r="C437" s="2" t="s">
        <v>1537</v>
      </c>
      <c r="D437" s="2" t="s">
        <v>1538</v>
      </c>
      <c r="E437" s="2" t="s">
        <v>1539</v>
      </c>
      <c r="F437" s="2" t="s">
        <v>92</v>
      </c>
      <c r="G437" s="2" t="s">
        <v>92</v>
      </c>
      <c r="H437" s="2">
        <v>110048</v>
      </c>
      <c r="I437" s="2">
        <v>1</v>
      </c>
      <c r="J437" s="2">
        <v>0</v>
      </c>
    </row>
    <row r="438" spans="1:10">
      <c r="A438" s="2">
        <v>4</v>
      </c>
      <c r="B438" s="2" t="str">
        <f>"1208710000000019"</f>
        <v>1208710000000019</v>
      </c>
      <c r="C438" s="2" t="s">
        <v>1540</v>
      </c>
      <c r="D438" s="2" t="s">
        <v>1541</v>
      </c>
      <c r="E438" s="2" t="s">
        <v>1542</v>
      </c>
      <c r="F438" s="2" t="s">
        <v>1075</v>
      </c>
      <c r="G438" s="2" t="s">
        <v>48</v>
      </c>
      <c r="H438" s="2">
        <v>110054</v>
      </c>
      <c r="I438" s="2">
        <v>1</v>
      </c>
      <c r="J438" s="2">
        <v>0</v>
      </c>
    </row>
    <row r="439" spans="1:10">
      <c r="A439" s="2">
        <v>5</v>
      </c>
      <c r="B439" s="2" t="str">
        <f>"IN30096610050787"</f>
        <v>IN30096610050787</v>
      </c>
      <c r="C439" s="2" t="s">
        <v>1543</v>
      </c>
      <c r="D439" s="2" t="s">
        <v>1544</v>
      </c>
      <c r="E439" s="2" t="s">
        <v>1545</v>
      </c>
      <c r="F439" s="2" t="s">
        <v>1546</v>
      </c>
      <c r="G439" s="2"/>
      <c r="H439" s="2">
        <v>110092</v>
      </c>
      <c r="I439" s="2">
        <v>1</v>
      </c>
      <c r="J439" s="2">
        <v>0</v>
      </c>
    </row>
    <row r="440" spans="1:10">
      <c r="A440" s="2">
        <v>12</v>
      </c>
      <c r="B440" s="2" t="str">
        <f>"IN30132110399438"</f>
        <v>IN30132110399438</v>
      </c>
      <c r="C440" s="2" t="s">
        <v>1547</v>
      </c>
      <c r="D440" s="2" t="s">
        <v>1548</v>
      </c>
      <c r="E440" s="2" t="s">
        <v>1549</v>
      </c>
      <c r="F440" s="2" t="s">
        <v>1550</v>
      </c>
      <c r="G440" s="2"/>
      <c r="H440" s="2">
        <v>380009</v>
      </c>
      <c r="I440" s="2">
        <v>1</v>
      </c>
      <c r="J440" s="2">
        <v>0</v>
      </c>
    </row>
    <row r="441" spans="1:10" ht="27.6">
      <c r="A441" s="2">
        <v>21</v>
      </c>
      <c r="B441" s="2" t="str">
        <f>"1208160082242449"</f>
        <v>1208160082242449</v>
      </c>
      <c r="C441" s="2" t="s">
        <v>1551</v>
      </c>
      <c r="D441" s="2" t="s">
        <v>1552</v>
      </c>
      <c r="E441" s="2" t="s">
        <v>1553</v>
      </c>
      <c r="F441" s="2"/>
      <c r="G441" s="2" t="s">
        <v>1554</v>
      </c>
      <c r="H441" s="2">
        <v>400057</v>
      </c>
      <c r="I441" s="2">
        <v>1</v>
      </c>
      <c r="J441" s="2">
        <v>0</v>
      </c>
    </row>
    <row r="442" spans="1:10">
      <c r="A442" s="2">
        <v>22</v>
      </c>
      <c r="B442" s="2" t="str">
        <f>"1202170000048762"</f>
        <v>1202170000048762</v>
      </c>
      <c r="C442" s="2" t="s">
        <v>1555</v>
      </c>
      <c r="D442" s="2" t="s">
        <v>1556</v>
      </c>
      <c r="E442" s="2" t="s">
        <v>1557</v>
      </c>
      <c r="F442" s="2" t="s">
        <v>42</v>
      </c>
      <c r="G442" s="2" t="s">
        <v>19</v>
      </c>
      <c r="H442" s="2">
        <v>400097</v>
      </c>
      <c r="I442" s="2">
        <v>1</v>
      </c>
      <c r="J442" s="2">
        <v>0</v>
      </c>
    </row>
  </sheetData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DividendFile_24042026_105908574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Ritu Mishra</dc:creator>
  <cp:lastModifiedBy>Kannu Sharma</cp:lastModifiedBy>
  <dcterms:created xsi:type="dcterms:W3CDTF">2026-04-24T05:31:10Z</dcterms:created>
  <dcterms:modified xsi:type="dcterms:W3CDTF">2026-07-21T06:48:55Z</dcterms:modified>
</cp:coreProperties>
</file>